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120" windowHeight="9120" activeTab="0"/>
  </bookViews>
  <sheets>
    <sheet name="CDKT" sheetId="1" r:id="rId1"/>
    <sheet name="KQKD" sheetId="2" r:id="rId2"/>
    <sheet name="LCTT" sheetId="3" r:id="rId3"/>
    <sheet name="TM" sheetId="4" r:id="rId4"/>
    <sheet name="VON" sheetId="5" r:id="rId5"/>
    <sheet name="Sheet6" sheetId="6" r:id="rId6"/>
  </sheets>
  <externalReferences>
    <externalReference r:id="rId9"/>
  </externalReferences>
  <definedNames>
    <definedName name="_xlnm.Print_Titles" localSheetId="0">'CDKT'!$1:$4</definedName>
    <definedName name="_xlnm.Print_Titles" localSheetId="1">'KQKD'!$1:$4</definedName>
    <definedName name="_xlnm.Print_Titles" localSheetId="2">'LCTT'!$1:$4</definedName>
    <definedName name="_xlnm.Print_Titles" localSheetId="3">'TM'!$1:$4</definedName>
  </definedNames>
  <calcPr fullCalcOnLoad="1"/>
</workbook>
</file>

<file path=xl/sharedStrings.xml><?xml version="1.0" encoding="utf-8"?>
<sst xmlns="http://schemas.openxmlformats.org/spreadsheetml/2006/main" count="591" uniqueCount="497">
  <si>
    <t>Caùc cheânh leäch phaùt sinh do quy ñoåi ngoaïi teä vaø ñaùnh giaù laïi soá dö caùc taøi khoaûn tieàn teä vaø coâng nôï coù goác ngoaïi teä ñöôïc thöïc hieän theo Thoâng tö 201/2009/TT-BTC ngaøy 15 thaùng 10 naêm 2009ä.</t>
  </si>
  <si>
    <t>Cheânh leäch tyû giaù phaùt sinh trong kyø vaø cheânh leäch ñaùnh giaù laïi cuoái kyø lieân quan ñeán hoaït ñoäng ñaàu tö xaây döïng ñöôïc phaûn aùnh luõy keá treân baûng caân ñoái keá toaùn ôû khoaûn muïc voán chuû sôû höõu. Khi keát thuùc quaù trình ñaàu tö xaây döïng, toaøn boä cheânh leäch tyû giaù thöïc teá phaùt sinh trong giai ñoaïn ñaàu tö xaây döïng vaø cheânh leäch tyû giaù ñaùnh giaù laïi cuûa caùc khoaûn muïc mang tính chaát tieàn teä vaøo ngaøy baét ñaàu hoaït ñoäng kinh doanh ñöôïc ghi nhaän vaøo taøi khoaûn chi phí chôø phaân boå vaø ñöôïc phaân boå vaøo thu nhaäp hoaëc chi phí hoaït ñoäng taøi chính cuûa caùc kyø hoaït ñoäng kinh doanh tieáp theo.</t>
  </si>
  <si>
    <t>Nguyeân taéc ghi nhaän caùc khoaûn phaûi thu thöông maïi vaø phaûi thu khaùc:</t>
  </si>
  <si>
    <t>Caùc khoaûn phaûi thu ñöôïc trình baøy treân baùo caùo taøi chính theo giaù trò goác tröø döï phoøng cho caùc khoaûn phaûi thu khoù ñoøi.</t>
  </si>
  <si>
    <t>Döï phoøng nôï phaûi thu khoù ñoøi: döïa vaøo ñaùnh giaù cuûa Hoäi ñoàng Quaûn trò  hoaëc Ban Toång Giaùm ñoác veà caùc khoaûn nôï coù daáu hieäu khoâng coù khaû naêng thu hoài hoaëc döïa vaøo tuoåi nôï quaù haïn cuûa caùc tuoåi nôï.</t>
  </si>
  <si>
    <t>Nguyeân taéc ghi nhaän haøng toàn kho:</t>
  </si>
  <si>
    <t>Nguyeân taéc ghi nhaän haøng toàn kho: Haøng toàn kho ñöôïc ghi nhaän theo giaù goác - bao goàm chi phí mua, chi phí cheá bieán vaø caùc chi phí lieân quan tröïc tieáp khaùc phaùt sinh ñeå coù ñöôïc haøng toàn kho ôû ñòa ñieåm vaø traïng thaùi hieän taïi - tröø döï phoøng giaûm giaù vaø döï phoøng cho haøng loãi thôøi.</t>
  </si>
  <si>
    <t>Phöông phaùp tính giaù trò haøng toàn kho: Phöông phaùp nhaäp tröôùc xuaát tröôùc.</t>
  </si>
  <si>
    <t>Phöông phaùp haïch toaùn haøng toàn kho: Phöông phaùp keâ khai thöôøng xuyeân.</t>
  </si>
  <si>
    <t xml:space="preserve">Döï phoøng cho haøng toàn kho ñöôïc trích laäp cho phaàn giaù trò döï kieán bò toån thaát do caùc khoaûn suy giaûm trong giaù trò (do giaûm giaù, keùm phaåm chaát, loãi thôøi v.v.) coù theå xaûy ra ñoái vôùi vaät tö, thaønh phaåm, haøng hoaù toàn kho thuoäc quyeàn sôû höõu cuûa doanh nghieäp döïa treân baèng chöùng hôïp lyù veà söï suy giaûm giaù trò vaøo thôøi ñieåm laäp baûng caân ñoái keá toaùn. Soá taêng hoaëc giaûm khoaûn döï phoøng giaûm giaù haøng toàn kho ñöôïc keát chuyeån vaøo giaù voán haøng baùn trong kyø. </t>
  </si>
  <si>
    <t>Nguyeân taéc ghi nhaän vaø khaáu hao taøi saûn coá ñònh:</t>
  </si>
  <si>
    <t xml:space="preserve">Taøi saûn coá ñònh ñöôïc theå hieän theo nguyeân giaù tröø ñi giaù trò hao moøn luõy keá. Nguyeân giaù taøi saûn coá ñònh bao goàm giaù mua vaø nhöõng chi phí coù lieân quan tröïc tieáp ñeán vieäc ñöa taøi saûn vaøo hoaït ñoäng nhö döï kieán. Caùc khoaûn chi phí phaùt sinh sau khi taøi saûn coá ñònh höõu hình ñaõ hoaït ñoäng nhö chi phí söûa chöõa, baûo haønh vaø ñaïi tu thöôøng ghi nhaän vaøo baùo caùo hoaït ñoäng kinh doanh taïi thôøi ñieåm phaùt sinh chi phí.  Trong tröôøng hôïp caùc khoaûn chi phí naøy theå hieän roõ seõ mang laïi theâm lôïi ích kinh teá trong töông lai töø vieäc söû duïng taøi saûn coá ñònh höõu hình vöôït treân traïng thaùi hoaït ñoäng ñöôïc ñaùnh giaù ban ñaàu thì caùc chi phí naøy ñöôïc voán hoùa nhö moät khoaûn nguyeân giaù taêng theâm cuûa taøi saûn coá ñònh höõu hình. Khi taøi saûn ñöôïc baùn hay thanh lyù, nguyeân giaù vaø giaù trò hao moøn luõy keá ñöôïc xoùa soå vaø baát kyø caùc khoaûn laõi loã naøo phaùt sinh do thanh lyù taøi saûn ñeàu ñöôïc haïch toaùn vaøo baùo caùo keát quaû hoaït ñoäng kinh doanh. </t>
  </si>
  <si>
    <t>Phöông phaùp khaáu hao taøi saûn coá ñònh: khaáu hao ñöôïc ghi nhaän theo phöông phaùp ñöôøng thaúng döïa treân thôøi gian höõu duïng öôùc tính cuûa caùc taøi saûn trong phaïm vi Quyeát ñònh 206/2003/QÑ/BTC ngaøy 12/12/2003 cuûa Boä Taøi Chính.</t>
  </si>
  <si>
    <t>Xaây döïng cô baûn dôû dang:</t>
  </si>
  <si>
    <t>Xaây döïng cô baûn dôû dang phaûn aùnh caùc khoaûn chi phí xaây döïng taøi saûn vaø theå hieän theo nguyeân giaù. Khoâng tính hao moøn trong giai ñoaïn xaây döïng cô baûn dôû dang.</t>
  </si>
  <si>
    <t>Nguyeân taéc ghi nhaän vaø voán hoaù caùc khoaûn chi phí ñi vay:</t>
  </si>
  <si>
    <t xml:space="preserve">Chi phí vay ñöôïc ghi nhaän nhö khoaûn chi phí trong naêm khi phaùt sinh, ngoaïi tröø khi chi phí naøy phaùt sinh töø caùc khoaûn vay cho xaây döïng taøi saûn dôû dang trong quaù trình ñaàu tö xaây döïng, trong tröôøng hôïp ñoù chi phí vay phaùt sinh trong giai ñoaïn xaây döïng thì seõ ñöôïc voán hoùa nhö moät khoaûn nguyeân giaù cuûa taøi saûn naøy. Chi phí ñi vay ñöôïc voán hoùa trong kyø khoâng ñöôïc vöôït quaù toång soá chi phí ñi vay phaùt sinh trong kyø ñoù. </t>
  </si>
  <si>
    <t>Tyû leä voán hoùa chi phí ñi vay ñöôïc söû duïng ñeå xaùc ñònh chi phí ñi vay ñöôïc voán hoùa trong kyø: ñöôïc tính theo tyû leä laõi suaát bình quaân gia quyeàn cuûa caùc khoaûn vay chöa traû trong kyø cuûa doanh nghieäp, ngoaïi tröø caùc khoaûn vay rieâng bieät phuïc vuï cho muïc ñích coù moät taøi saûn dôû dang.</t>
  </si>
  <si>
    <t>Nguyeân taéc ghi nhaän chi phí traû tröôùc:</t>
  </si>
  <si>
    <t>10.1</t>
  </si>
  <si>
    <t>Chi phí traû tröôùc ngaén haïn:</t>
  </si>
  <si>
    <t>Chi phí traû tröôùc ngaén haïn ñöôïc theå hieän theo nguyeân giaù vaø ñöôïc phaân boå theo phöông phaùp ñöôøng thaúng trong thôøi haïn khoâng quaù khoâng quaù 12 thaùng.</t>
  </si>
  <si>
    <t>10.2</t>
  </si>
  <si>
    <t>Chi phí traû tröôùc daøi haïn:</t>
  </si>
  <si>
    <t>Chi phí traû tröôùc daøi haïn ñöôïc theå hieän theo nguyeân giaù vaø ñöôïc phaân boå theo phöông phaùp ñöôøng thaúng trong thôøi haïn töø 1 naêm ñeán 3 naêm.</t>
  </si>
  <si>
    <t>Khoaûn phaûi traû thöông maïi vaø caùc khoaûn phaûi traû khaùc :</t>
  </si>
  <si>
    <t>Caùc khoaûn phaûi traû thöông maïi vaø caùc khoaûn phaûi traû khaùc ñöôïc theå hieän theo giaù goác.</t>
  </si>
  <si>
    <t>Nguyeân taéc ghi nhaän chi phí phaûi traû:</t>
  </si>
  <si>
    <t>Chi phí phaûi traû ñöôïc ghi nhaän döïa treân caùc öôùc tính hôïp lyù veà soá tieàn phaûi traû cho caùc haøng hoaù, dòch vuï ñaõ söû duïng trong kyø goàm nhöõng chi phí sau: chi phí baùn haøng, laõi vay phaûi traû, caùc chi phí phaûi traû khaùc, …</t>
  </si>
  <si>
    <t>Nguyeân taéc vaø phöông phaùp ghi nhaän caùc khoaûn döï phoøng phaûi traû:</t>
  </si>
  <si>
    <t xml:space="preserve">Quyõ döï phoøng trôï caáp maát vieäc laøm ñöôïc duøng ñeå chi traû trôï caáp thoâi vieäc, maát vieäc. Möùc trích quyõ döï phoøng trôï caáp maát vieäc laø 3% treân quyõ tieàn löông laøm cô sôû ñoùng baûo hieåm xaõ hoäi vaø ñöôïc haïch toaùn vaøo chi phí trong kyø. Tröôøng hôïp quyõ döï phoøng trôï caáp maát vieäc laøm khoâng ñuû ñeå chi trôï caáp cho ngöôøi lao ñoäng thoâi vieäc, maát vieäc trong kyø thì phaàn cheânh leäch thieáu ñöôïc haïch toaùn vaøo chi phí. </t>
  </si>
  <si>
    <t>Döï phoøng ñöôïc ghi nhaän treân baûng caân ñoái keá toaùn khi do keát quaû cuûa moät söï kieän trong quaù khöù, Coâng ty coù moät nghóa vuï phaùp lyù hoaëc lieân ñôùi maø coù theå ñöôïc öôùc tính moät caùch tin caäy vaø töông ñoái chaéc chaén raèng Coâng ty phaûi söû duïng caùc lôïi ích kinh teá trong töông lai ñeå thanh toaùn nghóa vuï ñoù.  Döï phoøng ñöôïc xaùc ñònh baèng caùch chieát khaáu caùc luoàng tieàn döï tính trong töông lai theo laõi suaát tröôùc thueá phaûn aùnh ñöôïc söï ñaùnh giaù hieän taïi cuûa thò tröôøng veà giaù trò thôøi gian cuûa ñoàng tieàn vaø nhöõng ruûi ro gaén lieàn vôùi khoaûn nôï phaûi traû ñoù.</t>
  </si>
  <si>
    <t>Khoaûn döï phoøng phaûi traû ñöôïc laäp theâm (hoaëc hoaøn nhaäp) theo soá cheânh leäch lôùn hôn (hoaëc nhoû hôn) giöõa soá döï phoøng phaûi traû phaûi laäp naêm nay so vôùi soá döï phoøng phaûi traû ñaõ laäp naêm tröôùc chöa söû duïng.</t>
  </si>
  <si>
    <t>Nguyeân taéc ghi nhaän Voán chuû sôû höõu:</t>
  </si>
  <si>
    <t>Voán ñaàu tö cuûa chuû sôû höõu ñöôïc ghi nhaän theo soá voán thöïc goùp cuûa chuû sôû höõu.</t>
  </si>
  <si>
    <t>Thaëng dö voán coå phaàn ñöôïc ghi nhaän theo soá cheânh leäch lôùn hôn hoaëc nhoû hôn giöõa giaù thöïc teá phaùt haønh vaø meänh giaù coå phieáu phaùt haønh laàn ñaàu, phaùt haønh boå sung hoaëc taùi phaùt haønh coå phieáu ngaân quyõ.</t>
  </si>
  <si>
    <t>Voán khaùc cuûa chuû sôû höõu: ñöôïc ghi nhaän theo giaù trò coøn laïi giöõa giaù trò hôïp lyù cuûa caùc taøi saûn nhaän ñöôïc do bieáu, taëng, sau khi tröø ñi thueá phaûi noäp lieân quan ñeán caùc taøi saûn naøy.</t>
  </si>
  <si>
    <t>Coå phieáu ngaân quyõ ñöôïc ghi nhaän theo giaù trò thöïc teá soá coå phieáu do coâng ty phaùt haønh sau ñoù mua laïi ñöôïc tröø vaøo voán chuû sôû höõu cuûa Coâng ty. Coâng ty khoâng ghi nhaän caùc khoaûn laõi/(loã) khi mua, baùn, phaùt haønh caùc coâng cuï voán chuû sôû höõu cuûa mình.</t>
  </si>
  <si>
    <t>Ghi nhaän caùc khoaûn cheânh leäch tyû giaù hoái ñoaùi: Cheânh leäch tyû giaù phaùt sinh trong kyø vaø cheânh leäch ñaùnh giaù laïi cuoái kyø lieân quan ñeán hoaït ñoäng ñaàu tö xaây döïng ñöôïc phaûn aùnh luõy keá treân baûng caân ñoái keá toaùn.</t>
  </si>
  <si>
    <t>Nguyeân taéc ghi nhaän Voán chuû sôû höõu (tieáp theo):</t>
  </si>
  <si>
    <t>Nguyeân taéc ghi nhaän lôïi nhuaän chöa phaân phoái: ñöôïc ghi nhaän laø soá lôïi nhuaän (hoaëc loã) töø keát quaû hoaït ñoäng kinh doanh cuûa doanh nghieäp sau khi tröø (-) chi phí thueá thu nhaäp doanh nghieäp cuûa kyø hieän haønh vaø caùc khoaûn ñieàu chænh do aùp duïng hoài toá thay ñoåi chính saùch keá toaùn vaø ñieàu chænh hoài toá sai soùt troïng yeáu cuûa caùc naêm tröôùc.</t>
  </si>
  <si>
    <t xml:space="preserve">Nguyeân taéc trích laäp caùc khoaûn döï tröõ, caùc quyõ töø lôïi nhuaän sau thueá: Caên cöù vaøo Ñieàu leä cuûa Coâng ty vaø Quyeát ñònh cuûa Hoäi Ñoàng Quaûn Trò. </t>
  </si>
  <si>
    <t>Nguyeân taéc vaø phöông phaùp ghi nhaän Doanh thu:</t>
  </si>
  <si>
    <t>16.1</t>
  </si>
  <si>
    <t>Doanh thu kinh doanh baát ñoäng saûn:</t>
  </si>
  <si>
    <t xml:space="preserve">Doanh thu baùn caên hoä vaø nhaø ñöôïc ghi nhaän trong baùo caùo keát quaû hoaït ñoäng kinh doanh khi phaàn lôùn ruûi ro vaø lôïi ích gaén lieàn vôùi quyeàn sôû höõu taøi saûn ñöôïc chuyeån giao cho ngöôøi mua.  Doanh thu khoâng ñöôïc ghi nhaän neáu nhö coù nhöõng yeáu toá khoâng chaéc chaén troïng yeáu lieân quan tôùi khaû naêng thu hoài caùc khoaûn phaûi thu. </t>
  </si>
  <si>
    <t>16.2</t>
  </si>
  <si>
    <t>Doanh thu baùn haøng:</t>
  </si>
  <si>
    <t>Khi baùn haøng haøng hoaù thaønh phaåm, doanh thu ñöôïc ghi nhaän khi phaàn lôùn ruûi ro vaø lôïi ích gaén lieàn vôùi vieäc sôû höõu haøng hoaù ñoù ñöôïc chuyeån giao cho ngöôøi mua vaø khoâng coøn toàn taïi yeáu toá khoâng chaéc chaén ñaùng keå lieân quan ñeán vieäc thanh toaùn tieàn, chi phí keøm theo hoaëc khaû naêng haøng baùn bò traû laïi.</t>
  </si>
  <si>
    <t>16.3</t>
  </si>
  <si>
    <t>Doanh thu cung caáp dòch vuï:</t>
  </si>
  <si>
    <t xml:space="preserve">Doanh thu ñöôïc ghi nhaän khi khoâng coøn nhöõng yeáu toá khoâng chaéc chaén ñaùng keå lieân quan ñeán vieäc thanh toaùn tieàn hoaëc chi phí keøm theo. Tröôøng hôïp dòch vuï ñöôïc thöïc hieän trong nhieàu kyø keá toaùn thì vieäc xaùc ñònh doanh thu trong töøng kyø ñöôïc thöïc hieän caên cöù vaøo tyû leä hoaøn thaønh dòch vuï taïi ngaøy cuoái kyø. </t>
  </si>
  <si>
    <t>16.4</t>
  </si>
  <si>
    <t>Doanh thu cho thueâ taøi saûn:</t>
  </si>
  <si>
    <t>Doanh thu cho thueâ taøi saûn ñöôïc ghi nhaän trong baùo caùo keát quaû hoaït ñoäng kinh doanh theo phöông phaùp ñöôøng thaúng döïa treân thôøi haïn cuûa hôïp ñoàng thueâ.</t>
  </si>
  <si>
    <t>16.5</t>
  </si>
  <si>
    <t>Doanh thu hoaït ñoäng taøi chính:</t>
  </si>
  <si>
    <t>Doanh thu ñöôïc ghi nhaän khi tieàn laõi phaùt sinh treân cô sôû trích tröôùc (coù tính ñeán lôïi töùc maø taøi saûn ñem laïi) tröø khi khaû naêng thu hoài tieàn laõi khoâng chaéc chaén.</t>
  </si>
  <si>
    <t>Neáu khoâng theå xaùc ñònh ñöôïc keát quaû hôïp ñoàng moät caùch chaéc chaén, doanh thu seõ chæ ñöôïc ghi nhaän ôû möùc coù theå thu hoài ñöôïc cuûa caùc chi phí ñaõ ñöôïc ghi nhaän.</t>
  </si>
  <si>
    <t xml:space="preserve">Nguyeân taéc vaø phöông phaùp ghi nhaän caùc khoaûn Chi phí Thueá: </t>
  </si>
  <si>
    <t>Thueá thu nhaäp doanh nghieäp ñöôïc xaùc ñònh treân lôïi nhuaän (loã) cuûa naêm hieän haønh bao goàm thueá thu nhaäp hieän haønh vaø thueá thu nhaäp hoaõn laïi. Thueá thu nhaäp doanh nghieäp ñöôïc ghi nhaän trong baùo caùo keát quaû hoaït ñoäng kinh doanh.</t>
  </si>
  <si>
    <t>Thueá thu nhaäp hieän haønh: laø khoaûn thueá döï kieán phaûi noäp döïa treân thu nhaäp chòu thueá trong naêm, sử dụng caùc möùc thueá suaát vaø caùc luaät thueá coù hieäu löïc ñeán ngaøy laäp baûng caân ñoái keá toaùn, vaø caùc khoaûn ñieàu chænh thueá phaûi noäp lieân quan ñeán nhöõng naêm tröôùc.</t>
  </si>
  <si>
    <t>Nguyeân taéc vaø phöông phaùp ghi nhaän caùc khoaûn Chi phí Thueá (tieáp theo):</t>
  </si>
  <si>
    <t xml:space="preserve">Coâng trình nhaø maùy Ñoàng Taâm MMTB, </t>
  </si>
  <si>
    <t>Söõa chöõa TSCÑ Ñoàng T6am</t>
  </si>
  <si>
    <t>Ñaát ao nuoâi</t>
  </si>
  <si>
    <t>Mua saém TSCÑ ao nuoâi</t>
  </si>
  <si>
    <t xml:space="preserve">Thueá thu nhaäp doanh nghieäp hoaõn laïi: ñöôïc xaùc ñònh cho caùc khoaûn cheânh leäch taïm thôøi taïi ngaøy laäp baûng caân ñoái keá toaùn giöõa cô sôû tính thueá thu nhaäp cuûa caùc taøi saûn vaø nôï phaûi traû vaø giaù trò ghi soå cuûa chuùng cho muïc ñích baùo caùo taøi chính vaø giaù trò söû duïng cho muïc ñích thueá. </t>
  </si>
  <si>
    <t>Giaù trò ghi soå cuûa taøi saûn thueá thu nhaäp doanh nghieäp hoaõn laïi phaûi ñöôïc xem xeùt laïi vaøo ngaøy keát thuùc nieân ñoä keá toaùn vaø phaûi giaûm giaù trò ghi soå cuûa taøi saûn thueá thu nhaäp hoaõn laïi ñeán möùc baûo ñaûm chaéc chaén coù ñuû lôïi nhuaän tính thueá cho pheùp lôïi ích cuûa moät phaàn hoaëc toaøn boä taøi saûn thueá thu nhaäp hoaõn laïi ñöôïc söû duïng. Caùc taøi saûn thueá thu nhaäp doanh nghieäp hoaõn laïi chöa ghi nhaän tröôùc ñaây ñöôïc xem xeùt laïi vaøo ngaøy keát thuùc nieân ñoä keá toaùn vaø ñöôïc ghi nhaän khi chaéc chaén coù ñuû lôïi nhuaän tính thueá ñeå coù theå söû duïng caùc taøi saûn thueá thu nhaäp hoaõn laïi chöa ghi nhaän naøy.</t>
  </si>
  <si>
    <t>Thueá thu nhaäp hoaõn laïi ñöôïc ghi nhaän vaøo baùo caùo keát quaû hoaït ñoäng kinh doanh ngoaïi tröø tröôøng hôïp thueá thu nhaäp phaùt sinh lieân quan ñeán moät khoaûn muïc ñöôïc ghi thaúng vaøo voán chuû sôû höõu, trong tröôøng hôïp naøy, thueá thu nhaäp hoaõn laïi cuõng ñöôïc ghi nhaän tröïc tieáp vaøo voán chuû sôû höõu.</t>
  </si>
  <si>
    <t>Doanh nghieäp chæ buø tröø caùc taøi saûn thueá thu nhaäp hoaõn laïi vaø thueá thu nhaäp hoaõn laïi phaûi traû khi doanh nghieäp coù quyeàn hôïp phaùp ñöôïc buø tröø giöõa taøi saûn thueá thu nhaäp hieän haønh vôùi thueá thu nhaäp hieän haønh phaûi noäp vaø caùc taøi saûn thueá thu nhaäp hoaõn laïi vaø thueá thu nhaäp hoaõn laïi phaûi traû lieân quan tôùi thueá thu nhaäp doanh nghieäp ñöôïc quaûn lyù bôûi cuøng moät cô quan thueá ñoái vôùi cuøng moät ñôn vò chòu thueá vaø doanh nghieäp döï ñònh thanh toaùn thueá thu nhaäp hieän haønh phaûi traû vaø taøi saûn thueá thu nhaäp hieän haønh treân cô sôû thuaàn.</t>
  </si>
  <si>
    <t>Caùc beân lieân quan:</t>
  </si>
  <si>
    <t xml:space="preserve">Caùc beân ñöôïc coi laø lieân quan neáu moät beân coù khaû naêng kieåm soaùt hoaëc coù aûnh höôûng ñaùng keå ñoái vôùi beân kia trong vieäc ra quyeát ñònh caùc chính saùch taøi chính vaø hoaït ñoäng. </t>
  </si>
  <si>
    <t>V.</t>
  </si>
  <si>
    <t>THOÂNG TIN BOÅ SUNG CHO CAÙC KHOAÛN MUÏC TRÌNH BAØY TRONG BAÛNG CAÂN ÑOÁI KEÁ TOAÙN</t>
  </si>
  <si>
    <t>Tieàn</t>
  </si>
  <si>
    <t xml:space="preserve">Tieàn maët </t>
  </si>
  <si>
    <t>Tieàn göûi ngaân haøng</t>
  </si>
  <si>
    <t xml:space="preserve">   Tieàn göûi ngaân haøng VNÑ</t>
  </si>
  <si>
    <t xml:space="preserve">   Tieàn göûi ngaân haøng USD</t>
  </si>
  <si>
    <t>Coäng</t>
  </si>
  <si>
    <t>Caùc khoaûn phaûi thu ngaén haïn khaùc</t>
  </si>
  <si>
    <t>Tieàn thueá GTGT coøn ñöôïc hoaøn</t>
  </si>
  <si>
    <t xml:space="preserve">Thueá TNDN taïm noäp 2% töø thu nhaäp HÑKD BÑS (chôø quyeát toaùn soá thöïc noäp khi baøn giao caên hoä) </t>
  </si>
  <si>
    <t>Thu BHXH</t>
  </si>
  <si>
    <t>Haøng toàn kho</t>
  </si>
  <si>
    <t>Nguyeân lieäu, vaät lieäu</t>
  </si>
  <si>
    <t>Coâng cuï, duïng cuï</t>
  </si>
  <si>
    <t>Chi phí saûn xuaát dôû dang</t>
  </si>
  <si>
    <t>Thaønh phaåm toàn kho</t>
  </si>
  <si>
    <t>(*)</t>
  </si>
  <si>
    <t>Chi phí saûn xuaát kinh doanh dôû dang goàm:</t>
  </si>
  <si>
    <t xml:space="preserve">- Chi phí saûn xuaát dôû dang haøng thuûy saûn : </t>
  </si>
  <si>
    <t>- Chi phí saûn xuaát dôû dang xaây laép coâng trình chung cö cao taàng Beán Vaân Ñoàn</t>
  </si>
  <si>
    <t>Thueá vaø caùc khoaûn phaûi thu nhaø nöôùc</t>
  </si>
  <si>
    <t>Thueá TNDN noäp thöøa</t>
  </si>
  <si>
    <t>Thueá xuaát nhaäp khaåu</t>
  </si>
  <si>
    <t>Thueá khaùc</t>
  </si>
  <si>
    <t>Taêng giaûm taøi saûn coá ñònh höõu hình</t>
  </si>
  <si>
    <t>Khoaûn muïc</t>
  </si>
  <si>
    <t>Nhaø cöûa, vaät kieán truùc</t>
  </si>
  <si>
    <t>Maùy moùc thieát bò</t>
  </si>
  <si>
    <t>Phöông tieän vaän taûi</t>
  </si>
  <si>
    <t>Thieát bò quaûn lyù</t>
  </si>
  <si>
    <t>Toång coäng</t>
  </si>
  <si>
    <t xml:space="preserve">Nguyeân giaù </t>
  </si>
  <si>
    <t>Soá dö ñaàu naêm</t>
  </si>
  <si>
    <t>- Mua trong naêm</t>
  </si>
  <si>
    <t>- ÑT XDCB hoaøn thaønh</t>
  </si>
  <si>
    <t>- Nhaän ñieàu chuyeån</t>
  </si>
  <si>
    <t>- Thanh lyù, nhöôïng baùn</t>
  </si>
  <si>
    <t>- Giaûm khaùc</t>
  </si>
  <si>
    <t>Soá dö cuoái naêm</t>
  </si>
  <si>
    <t xml:space="preserve">Giaù trò hao moøn luõy keá </t>
  </si>
  <si>
    <t>- Khaáu hao trong naêm</t>
  </si>
  <si>
    <t>- ÑT XDCB h.thaønh</t>
  </si>
  <si>
    <t>- Taêng khaùc</t>
  </si>
  <si>
    <t>- Chuyeån sang BÑS</t>
  </si>
  <si>
    <t>Giaù trò coøn laïi</t>
  </si>
  <si>
    <t>* Giaù trò coøn laïi cuûa TSCÑHH ñaõ duøng ñeå theá chaáp, caàm coá ñaûm baûo caùc khoaûn vay: 29.811.812.993 VNÑ.</t>
  </si>
  <si>
    <t>* Nguyeân giaù taøi saûn coá ñònh cuoái naêm ñaõ khaáu hao heát nhöng vaãn coøn söû duïng:</t>
  </si>
  <si>
    <t>Chi phí xaây dựng cơ bản dở dang</t>
  </si>
  <si>
    <t>Coâng trình nhaø maùy Toaøn Thaéng</t>
  </si>
  <si>
    <t>Chi phí traû tröôùc daøi haïn</t>
  </si>
  <si>
    <t>Chi phí thaønh laäp chi nhaùnh Kieân Giang</t>
  </si>
  <si>
    <t>Coâng cuï, duïng cuï chôø phaân boå</t>
  </si>
  <si>
    <t>Vay vaø nôï ngaén haïn</t>
  </si>
  <si>
    <t>Vay ngaân haøng Ngoaïi thöông CN Tp. HCM (*)</t>
  </si>
  <si>
    <t>(*) Vay Ngaân haøng Ngoaïi Thöông Chi nhaùnh TP.Hoà Chí Minh theo hôïp ñoàng tin duïng ngaén haïn soá 0092/KH/09NH ngaøy 31/3/2009, Coâng ty ñöôïc caáp haïn möùc tín duïng 50.000.000.000 ñoàng. Muïc ñích vay boå sung voán löu ñoäng; Chieát khaáu coù truy ñoøi chöùng töø haøng xuaát khaåu; Baûo laõnh, phaùt haønh thö tín duïng ñeå ñaûm baûo thöïc hieän nghóa vuï cuûa Coâng Ty vôùi beân thöù ba.</t>
  </si>
  <si>
    <t>Thueá vaø caùc khoaûn phaûi noäp Nhaø nöôùc</t>
  </si>
  <si>
    <t xml:space="preserve">Thueá TNDN öôùc tính phaûi noäp 2% töø thu nhaäp HÑKD BÑS (chôø quyeát toaùn soá thöïc noäp khi baøn giao caên hoä) </t>
  </si>
  <si>
    <t>Caùc khoaûn phaûi traû, phaûi noäp ngaén haïn khaùc</t>
  </si>
  <si>
    <t>Kinh phí coâng ñoaøn</t>
  </si>
  <si>
    <t>Baûo hieåm xaõ hoäi, Baûo hieåm y teá</t>
  </si>
  <si>
    <t>Chieát khaáu boä chöùng töø xuaát haøng</t>
  </si>
  <si>
    <t>Coå töùc cho coå ñoâng</t>
  </si>
  <si>
    <t xml:space="preserve">                        -   </t>
  </si>
  <si>
    <t>Vuõ Thò Tuyeát Phöông</t>
  </si>
  <si>
    <t>Tieàn mua coå phieáu CBCNV</t>
  </si>
  <si>
    <t>Caùc khoaûn phaûi traû, phaûi noäp khaùc</t>
  </si>
  <si>
    <t>20.</t>
  </si>
  <si>
    <t>Vay vaø nôï daøi haïn</t>
  </si>
  <si>
    <t>Ngaân haøng Ngoaïi thöông CN Tp. HCM</t>
  </si>
  <si>
    <t>Vay ñaàu tö Nhaø maùy Kieân Giang</t>
  </si>
  <si>
    <t>Vay ñaàu tö Nhaø maùy Ñoàng Taâm</t>
  </si>
  <si>
    <t>Vay ñaàu tö xaây döïng chung cö cao taàng Beán Vaân Ñoàn</t>
  </si>
  <si>
    <t>Ngaân haøng TMCP Saøi Goøn Thöông Tín (*)</t>
  </si>
  <si>
    <t>Vay daøi haïn Ngaân haøng Ngoaïi Thöông - CN. TP.Hoà Chí Minh theo HÑTD soá 23072.</t>
  </si>
  <si>
    <t>- Muïc ñích vay: Ñaàu tö xaây döïng Nhaø maùy cheá bieán thuûy saûn xuaát khaåu Ñoàng Taâm taïi cuïm Coâng Nghieäp Thanh Bình, xaõ Thanh Bình, huyeän Thanh Bình, Tænh Ñoàng Thaùp. Haïn möùc tín duïng 75.000.000.000 ñoàng.</t>
  </si>
  <si>
    <t>- Hình thöùc ñaûm baûo tieàn vay: Nhaø xöôûng hình thaønh trong töông lai thuoäc döï aùn vay goàm: maùy moùc thieát bò, nhaø xöôûng vaø quyeàn söû duïng ñaát.</t>
  </si>
  <si>
    <t>Voán chuû sôû höõu (tieáp theo)</t>
  </si>
  <si>
    <t>b.</t>
  </si>
  <si>
    <t>Chi tieát voán ñaàu tö cuûa chuû sôû höõu</t>
  </si>
  <si>
    <t>Voán goùp cuûa Nhaø nöôùc</t>
  </si>
  <si>
    <t>Voán goùp cuûa caùc coå ñoâng khaùc</t>
  </si>
  <si>
    <t>Voán goùp cuûa coå ñoâng trong nöôùc</t>
  </si>
  <si>
    <t>Voán goùp cuûa coå ñoâng nöôùc ngoaøi</t>
  </si>
  <si>
    <t>c.</t>
  </si>
  <si>
    <t>Caùc giao dòch veà voán vôùi caùc CSH vaø phaân phoái coå töùc, lôïi nhuaän</t>
  </si>
  <si>
    <t>Voán ñaàu tö cuûa chuû sôû höõu</t>
  </si>
  <si>
    <t xml:space="preserve">   Voán goùp ñaàu naêm</t>
  </si>
  <si>
    <t xml:space="preserve">   Voán goùp taêng trong naêm</t>
  </si>
  <si>
    <t xml:space="preserve">   Voán goùp giaûm trong naêm</t>
  </si>
  <si>
    <t xml:space="preserve">   Voán goùp cuoái naêm</t>
  </si>
  <si>
    <t>Coå töùc, lôïi nhuaän ñaõ chia</t>
  </si>
  <si>
    <t>d.</t>
  </si>
  <si>
    <t>Coå töùc</t>
  </si>
  <si>
    <t>Coå töùc ñaõ coâng boá sau ngaøy keát thuùc kyø keá toaùn naêm:</t>
  </si>
  <si>
    <t xml:space="preserve">- Coå töùc ñaõ coâng boá treân coå phieáu phoå thoâng </t>
  </si>
  <si>
    <t>e.</t>
  </si>
  <si>
    <t>Coå phieáu</t>
  </si>
  <si>
    <t>Soá löôïng coå phieáu ñaêng kyù phaùt haønh</t>
  </si>
  <si>
    <t>Soá löôïng coå phieáu ñaõ ñöôïc phaùt haønh vaø goùp voán</t>
  </si>
  <si>
    <t xml:space="preserve">   Coå phieáu thöôøng</t>
  </si>
  <si>
    <t xml:space="preserve">   Coå phieáu öu ñaõi</t>
  </si>
  <si>
    <t xml:space="preserve">                       -   </t>
  </si>
  <si>
    <t xml:space="preserve">                     -   </t>
  </si>
  <si>
    <t>Soá löôïng coå phieáu ñöôïc mua laïi</t>
  </si>
  <si>
    <t>Soá löôïng coå phieáu ñang löu haønh</t>
  </si>
  <si>
    <t>Meänh giaù coå phieáu ñang löu haønh: 10.000 VNÑ/coå phieáu.</t>
  </si>
  <si>
    <t>f.</t>
  </si>
  <si>
    <t>Caùc quyõ cuûa DN</t>
  </si>
  <si>
    <t xml:space="preserve">Quyõ ñaàu tö phaùt trieån </t>
  </si>
  <si>
    <t>Quyõ döï phoøng taøi chính</t>
  </si>
  <si>
    <t>* Muïc ñích trích laäp vaø söû duïng caùc quyõ cuûa doanh nghieäp</t>
  </si>
  <si>
    <t>Quyõ ñaàu tö phaùt trieån: Taùi ñaàu tö vaø môû roäng quy moâ hoaït ñoäng kinh doanh.</t>
  </si>
  <si>
    <t xml:space="preserve">Quyõ döï phoøng taøi chính: Phoøng ngöøa nhöõng bieán ñoäng baát thöôûng veà taøi chính. </t>
  </si>
  <si>
    <t>Quyõ khen thöôûng, phuùc lôïi</t>
  </si>
  <si>
    <t xml:space="preserve">   Quyõ khen thöôûng</t>
  </si>
  <si>
    <t xml:space="preserve">   Quyõ phuùc lôïi </t>
  </si>
  <si>
    <t xml:space="preserve">   Quyõ khen thöôûng: Thöôûng cho caùn boä coâng nhaân vieân trong coâng ty.</t>
  </si>
  <si>
    <t xml:space="preserve">   Quyõ phuùc lôïi: Chi cho caùc hoaït ñoäng phuùc lôïi trong coâng ty. </t>
  </si>
  <si>
    <t>VI. THOÂNG TIN BOÅ SUNG CHO CAÙC KHOAÛN MUÏC TRÌNH BAØY TRONG BAÙO CAÙO KEÁT QUAÛ HÑKD</t>
  </si>
  <si>
    <t>Doanh thu hoaït ñoäng saûn xuaát</t>
  </si>
  <si>
    <t>Doanh thu hoaït ñoäng dòch vuï</t>
  </si>
  <si>
    <t>Doanh thu hoaït ñoäng khaùc</t>
  </si>
  <si>
    <t>Doanh thu kinh doanh caên hoä</t>
  </si>
  <si>
    <t>26.</t>
  </si>
  <si>
    <t>Haøng baùn bò traû laïi</t>
  </si>
  <si>
    <t>27.</t>
  </si>
  <si>
    <t>Doanh thu thuaàn</t>
  </si>
  <si>
    <t>Doanh thu thuaàn trao ñoåi saûn phaåm, haøng hoùa</t>
  </si>
  <si>
    <t>Doanh thu thuaàn trao ñoåi dòch vuï</t>
  </si>
  <si>
    <t>Doanh thu thuaàn töø kinh doanh caên hoä</t>
  </si>
  <si>
    <t>Doanh thu thuaàn hoaït ñoäng khaùc</t>
  </si>
  <si>
    <t>28.</t>
  </si>
  <si>
    <t xml:space="preserve">Giaù voán haøng baùn </t>
  </si>
  <si>
    <t xml:space="preserve">Giaù voán hoaït ñoäng saûn xuaát </t>
  </si>
  <si>
    <t>Giaù voán kinh doanh caên hoä</t>
  </si>
  <si>
    <t>29.</t>
  </si>
  <si>
    <t>Taïi ngaøy 31 thaùng 03 naêm 2010</t>
  </si>
  <si>
    <t>Ngaøy 31 thaùng 03 naêm 2010</t>
  </si>
  <si>
    <t>Quyù 01</t>
  </si>
  <si>
    <t>Naêm nay</t>
  </si>
  <si>
    <t>Naêm tröôùc</t>
  </si>
  <si>
    <t>Luõy keá</t>
  </si>
  <si>
    <t>TP.HCM, ngaøy 19 thaùng 4 naêm 2010</t>
  </si>
  <si>
    <t>- Ngoaøi lónh vöïc kinh doanh thuûy saûn truyeàn thoáng nhö haøng naêm, naêm 2009 döï aùn vaên phoøng laøm vieäc vaø caên hoä chung cö cao caáp taïi Beán Vaân Ñoàn - Phöôøng 1, Quaän 4 - Tp.HCM ñaõ ñöôïc nghieäm thu phaàn moùng, phaàn thaân ñang trong gia ñoaïn hoaøn thaønh, döï kíeân quyù 02 2010 baøn giao caên hoä, trong quyù 01 naêm 2010 Coâng ty ñaõ ghi nhaän doanh thu theâm 5.09 tyû vaø keát chuyeån chi phí töông öùng vaøo keát quaû kinh doanh.</t>
  </si>
  <si>
    <t>Toång soá caùn boä, coâng nhaân vieân cuûa Coâng ty: 930 ngöôøi.</t>
  </si>
  <si>
    <t>Trong ñoù: Nhaân vieân quaûn lyù: 116 ngöôøi.</t>
  </si>
  <si>
    <t>TP. HCM, ngaøy 19 thaùng 04 naêm 2010</t>
  </si>
  <si>
    <t>Chi phí thaønh laäp chi nhaùnh Ñoàng Taâm</t>
  </si>
  <si>
    <t>Thueá TNDN öôùc tính phaûi noäp ( thuûy saûn - 20%)</t>
  </si>
  <si>
    <t xml:space="preserve">Thueá suaát thueá TNDN taïm noäp </t>
  </si>
  <si>
    <t>Döï kíeân ñeán quyù 02/2010 caên hoä taïi chung cö 331 Beán Vaân Ñoàn seõ ñöôïc baøn giao</t>
  </si>
  <si>
    <t xml:space="preserve">    Ñoã Thanh Nga</t>
  </si>
  <si>
    <t>Trong thaùng 01 naêm 2010 CN Ñoàng Taâm ñaõ baét ñaàu thaû caù, döï kíeân ñeán thaùng 07/2010 nguoàn caù nguyeân lieäu seõ cung caáp cho CN saûn xuùaât</t>
  </si>
  <si>
    <t>Sooá dö ñaàu naêm 2010</t>
  </si>
  <si>
    <t>Chia coå töùc ñôït cuoái naêm 2009</t>
  </si>
  <si>
    <t>Trích laäp quyõ KT &amp; TP töø lôïi nhuaän 2009</t>
  </si>
  <si>
    <t>Laõi tieàn göûi</t>
  </si>
  <si>
    <t>Coå töùc, lôïi nhuaän ñöôïc chia</t>
  </si>
  <si>
    <t>Laõi cheânh leäch tyû giaù ñaõ thöïc hieän</t>
  </si>
  <si>
    <t>Laõi cheânh leäch tyû giaù chöa thöïc hieän</t>
  </si>
  <si>
    <t>Doanh thu hoaït ñoäng taøi chính khaùc</t>
  </si>
  <si>
    <t>30.</t>
  </si>
  <si>
    <t xml:space="preserve">Chi phí taøi chính </t>
  </si>
  <si>
    <t xml:space="preserve">Loã cheânh leäch tyû giaù ñaõ thöïc hieän </t>
  </si>
  <si>
    <t>Loã cheânh leäch tyû giaù chöa thöïc hieän</t>
  </si>
  <si>
    <t>Chi phí taøi chính khaùc</t>
  </si>
  <si>
    <t>31.</t>
  </si>
  <si>
    <t>Chi phí thueá thu nhaäp doanh nghieäp hieän haønh</t>
  </si>
  <si>
    <t>- Lôïi nhuaän töø hoaït ñoäng thuûy saûn</t>
  </si>
  <si>
    <t>- Lôïi nhuaän töø kinh doanh BÑS</t>
  </si>
  <si>
    <t>Caùc khoaûn ñieàu chænh taêng, giaûm lôïi nhuaän keá toaùn ñeå xaùc ñònh thu nhaäp chòu thueá thu nhaäp doanh nghieäp:</t>
  </si>
  <si>
    <t xml:space="preserve">  -  Caùc khoaûn ñieàu chænh taêng </t>
  </si>
  <si>
    <t xml:space="preserve">  -  Caùc khoaûn ñieàu chænh giaûm</t>
  </si>
  <si>
    <t xml:space="preserve">Toång thu nhaäp phaûi noäp thueá trong kyø tính thueá </t>
  </si>
  <si>
    <t>- Lôïi nhuaän töø hoaït ñoäng thuûy saûn chòu thueá</t>
  </si>
  <si>
    <t>Lôïi nhuaän thuûy saûn phaûi noäp thueá</t>
  </si>
  <si>
    <t>Thueá TNDN öôùc tính phaûi noäp ( thuûy saûn - 10%)</t>
  </si>
  <si>
    <t xml:space="preserve">Thueá thu nhaäp doanh nghieäp mieãn giaûm </t>
  </si>
  <si>
    <t>Thu nhaäp taïm noäp thueá trong kyø (Caên hoä)</t>
  </si>
  <si>
    <t>Thueá TNDN öôùc tính phaûi noäp trong kyø</t>
  </si>
  <si>
    <t>Ñieàu chænh chi phí thueá thu nhaäp doanh nghieäp cuûa caùc naêm tröôùc vaøo chi phí thueá thu nhaäp hieän haønh naêm nay</t>
  </si>
  <si>
    <t>Lôïi nhuaän keá toaùn sau thueá thu nhaäp doanh nghieäp</t>
  </si>
  <si>
    <t>Caùc khoaûn ñieàu chænh taêng hoaëc giaûm lôïi nhuaän keá toaùn ñeå xaùc ñònh lôïi nhuaän hoaëc loã phaân boå cho coå ñoâng sôû höõu coå phieáu phoå thoâng.</t>
  </si>
  <si>
    <t xml:space="preserve">  -  Caùc khoaûn ñieàu chænh taêng</t>
  </si>
  <si>
    <t>Lôïi nhuaän hoaëc loã phaân boå cho coå ñoâng sôû höõu coå phieáu phoå thoâng.</t>
  </si>
  <si>
    <t>Coå phieáu coå ñoâng ñang löu haønh bình quaân trong kyø</t>
  </si>
  <si>
    <t>Chi phí saûn xuaát, kinh doanh theo yeáu toá</t>
  </si>
  <si>
    <t>Chi phí nguyeân lieäu, vaät lieäu</t>
  </si>
  <si>
    <t>Chi phí nhaân coâng</t>
  </si>
  <si>
    <t>Chi phí khaáu hao taøi saûn coá ñònh</t>
  </si>
  <si>
    <t>Chi phí dòch vuï mua ngoaøi</t>
  </si>
  <si>
    <t xml:space="preserve">Chi phí khaùc baèng tieàn </t>
  </si>
  <si>
    <t>VIII. NHÖÕNG THOÂNG TIN KHAÙC</t>
  </si>
  <si>
    <t>Voán chuû sôû höõu</t>
  </si>
  <si>
    <t>a.</t>
  </si>
  <si>
    <t xml:space="preserve">Baûng ñoái chieáu bieán ñoäng cuûa voán chuû sôû höõu: </t>
  </si>
  <si>
    <t xml:space="preserve">Thaëng dö voán coå phaàn </t>
  </si>
  <si>
    <t>Coå phieáu quyõ</t>
  </si>
  <si>
    <t>Quyõ ñaàu tö phaùt trieån</t>
  </si>
  <si>
    <t>Cheânh leäch tyû giaù hoái ñoaùi</t>
  </si>
  <si>
    <t>Lôïi nhuaän sau thueá chöa phaân phoái</t>
  </si>
  <si>
    <t>Laõi (loã) trong kyø</t>
  </si>
  <si>
    <t>Trích laäp quyõ töø lôïi nhuaän 2008</t>
  </si>
  <si>
    <t xml:space="preserve">Thueá TNDN taïm noäp 2% doanh thu BÑS  trong kyø </t>
  </si>
  <si>
    <t>Ñaùnh giaù laïi soá dö goác ngoaïi teä cuoái kyø</t>
  </si>
  <si>
    <t>Giaûm khaùc</t>
  </si>
  <si>
    <t>Soá dö taïi 31/12/2009</t>
  </si>
  <si>
    <t xml:space="preserve">COÂNG TY COÅ PHAÀN  THUÛY SAÛN SOÁ 4 </t>
  </si>
  <si>
    <t>Maãu soá B 01 - DN</t>
  </si>
  <si>
    <t>BAÛNG CAÂN ÑOÁI KEÁ TOAÙN</t>
  </si>
  <si>
    <t xml:space="preserve">(Ban haønh theo QÑ soá 15/2006/QÑ-BTC </t>
  </si>
  <si>
    <t>Ngaøy 20/3/2006 cuûa Boä Tröôûng BTC)</t>
  </si>
  <si>
    <t>Ñôn vò tính: Ñoàng Vieät Nam</t>
  </si>
  <si>
    <t>TAØI SAÛN</t>
  </si>
  <si>
    <t>Maõ soá</t>
  </si>
  <si>
    <t>Thuyeát minh</t>
  </si>
  <si>
    <t>01/01/2009</t>
  </si>
  <si>
    <t>A. TAØI SAÛN NGAÉN HAÏN</t>
  </si>
  <si>
    <t>I. Tieàn</t>
  </si>
  <si>
    <t>1. Tieàn</t>
  </si>
  <si>
    <t>V. 01</t>
  </si>
  <si>
    <t>2. Caùc khoaûn töông ñöông tieàn</t>
  </si>
  <si>
    <t>II. Caùc khoaûn ñaàu tö taøi chính ngaén haïn</t>
  </si>
  <si>
    <t>1. Ñaàu tö ngaén haïn</t>
  </si>
  <si>
    <t xml:space="preserve">                         -   </t>
  </si>
  <si>
    <t>2. Döï phoøng giaûm giaù ñaàu tö ngaén haïn</t>
  </si>
  <si>
    <t>III. Caùc khoaûn phaûi thu ngaén haïn</t>
  </si>
  <si>
    <t>1. Phaûi thu khaùch haøng</t>
  </si>
  <si>
    <t>2. Traû tröôùc cho ngöôøi baùn</t>
  </si>
  <si>
    <t>3. Phaûi thu noäi boä ngaén haïn</t>
  </si>
  <si>
    <t>4. Phaûi thu theo tieán ñoä hôïp ñoàng xaây döïng</t>
  </si>
  <si>
    <t>5. Caùc khoaûn phaûi thu khaùc</t>
  </si>
  <si>
    <t>V. 03</t>
  </si>
  <si>
    <t>6. Döï phoøng caùc khoaûn phaûi thu khoù ñoøi</t>
  </si>
  <si>
    <t>IV. Haøng toàn kho</t>
  </si>
  <si>
    <t xml:space="preserve">1. Haøng toàn kho </t>
  </si>
  <si>
    <t>V. 04</t>
  </si>
  <si>
    <t xml:space="preserve">2. Döï phoøng giaûm giaù haøng toàn kho </t>
  </si>
  <si>
    <t>V. Taøi saûn ngaén haïn khaùc</t>
  </si>
  <si>
    <t xml:space="preserve">1. Chi phí traû tröôùc ngaén haïn </t>
  </si>
  <si>
    <t xml:space="preserve">2. Thueá GTGT ñöôïc khaáu tröø </t>
  </si>
  <si>
    <t xml:space="preserve">3. Thueá vaø caùc khoaûn khaùc phaûi thu Nhaø nöôùc </t>
  </si>
  <si>
    <t>V. 05</t>
  </si>
  <si>
    <t xml:space="preserve">4. Taøi saûn ngaén haïn khaùc </t>
  </si>
  <si>
    <t>B. TAØI SAÛN DAØI HAÏN</t>
  </si>
  <si>
    <t xml:space="preserve">I. Caùc khoaûn phaûi thu daøi haïn </t>
  </si>
  <si>
    <t xml:space="preserve">II. Taøi saûn coá ñònh </t>
  </si>
  <si>
    <t xml:space="preserve">1. TSCÑ höõu hình </t>
  </si>
  <si>
    <t>V. 08</t>
  </si>
  <si>
    <t>- Nguyeân giaù</t>
  </si>
  <si>
    <t>- Giaù trò hao moøn luõy keá</t>
  </si>
  <si>
    <t xml:space="preserve">2. TSCÑ thueâ taøi chính </t>
  </si>
  <si>
    <t xml:space="preserve">3. TSCÑ voâ hình </t>
  </si>
  <si>
    <t xml:space="preserve">4. Chi phí xaây döïng cô baûn dôû dang </t>
  </si>
  <si>
    <t>V. 11</t>
  </si>
  <si>
    <t xml:space="preserve">III. Baát ñoäng saûn ñaàu tö </t>
  </si>
  <si>
    <t xml:space="preserve">IV. Caùc khoaûn ñaàu tö taøi chính daøi haïn </t>
  </si>
  <si>
    <t>3. Ñaàu tö daøi haïn khaùc</t>
  </si>
  <si>
    <t xml:space="preserve">4. Döï phoøng giaûm giaù ñaàu tö taøi chính daøi haïn </t>
  </si>
  <si>
    <t xml:space="preserve">V. Taøi saûn daøi haïn khaùc </t>
  </si>
  <si>
    <t xml:space="preserve">1. Chi phí traû tröôùc daøi haïn </t>
  </si>
  <si>
    <t>V. 14</t>
  </si>
  <si>
    <t xml:space="preserve">2. Taøi saûn thueá thu nhaäp hoaõn laïi </t>
  </si>
  <si>
    <t xml:space="preserve">3. Taøi saûn daøi haïn khaùc </t>
  </si>
  <si>
    <t>TOÅNG COÄNG TAØI SAÛN</t>
  </si>
  <si>
    <t xml:space="preserve">NGUOÀN VOÁN </t>
  </si>
  <si>
    <t xml:space="preserve">A. NÔÏ PHAÛI TRAÛ </t>
  </si>
  <si>
    <t xml:space="preserve">I. Nôï ngaén haïn </t>
  </si>
  <si>
    <t>1. Vay vaø nôï ngaén haïn</t>
  </si>
  <si>
    <t>V. 15</t>
  </si>
  <si>
    <t xml:space="preserve">2. Phaûi traû cho ngöôøi baùn </t>
  </si>
  <si>
    <t xml:space="preserve">3. Ngöôøi mua traû tieàn tröôùc </t>
  </si>
  <si>
    <t xml:space="preserve">4. Thueá vaø caùc khoaûn phaûi noäp Nhaø nöôùc </t>
  </si>
  <si>
    <t>V. 16</t>
  </si>
  <si>
    <t xml:space="preserve">5. Phaûi traû ngöôøi lao ñoäng </t>
  </si>
  <si>
    <t xml:space="preserve">9. Caùc khoaûn phaûi traû, phaûi noäp ngaén haïn khaùc </t>
  </si>
  <si>
    <t>V. 18</t>
  </si>
  <si>
    <t xml:space="preserve">II. Nôï daøi haïn </t>
  </si>
  <si>
    <t>3. Phaûi traû daøi haïn khaùc</t>
  </si>
  <si>
    <t xml:space="preserve">4. Vay vaø nôï daøi haïn </t>
  </si>
  <si>
    <t>V. 20</t>
  </si>
  <si>
    <t xml:space="preserve">B. VOÁN CHUÛ SÔÛ HÖÕU </t>
  </si>
  <si>
    <t xml:space="preserve">I. Voán Chuû Sôû Höõu </t>
  </si>
  <si>
    <t>V. 22</t>
  </si>
  <si>
    <t xml:space="preserve">1. Voán ñaàu tö cuûa chuû sôû höõu </t>
  </si>
  <si>
    <t xml:space="preserve">2. Thaëng dö voán coå phaàn </t>
  </si>
  <si>
    <t>4. Coå phieáu ngaân quyõ</t>
  </si>
  <si>
    <t>5. Cheânh leäch tyû giaù hoái ñoaùi</t>
  </si>
  <si>
    <t xml:space="preserve">7. Quyõ ñaàu tö phaùt trieån </t>
  </si>
  <si>
    <t xml:space="preserve">8. Quyõ döï phoøng taøi chính </t>
  </si>
  <si>
    <t xml:space="preserve">10. Lôïi nhuaän chöa phaân phoái </t>
  </si>
  <si>
    <t>II. Nguoàn kinh phí vaø quyõ khaùc</t>
  </si>
  <si>
    <t xml:space="preserve">1. Quyõ khen thöôûng, phuùc lôïi </t>
  </si>
  <si>
    <t xml:space="preserve">TOÅNG COÄNG NGUOÀN VOÁN </t>
  </si>
  <si>
    <t xml:space="preserve">CAÙC CHÆ TIEÂU NGOAØI BAÛNG CAÂN ÑOÁI KEÁ TOAÙN </t>
  </si>
  <si>
    <t>CHÆ TIEÂU</t>
  </si>
  <si>
    <t xml:space="preserve">5. Ngoaïi teä caùc loaïi </t>
  </si>
  <si>
    <t>Dollar Myõ (USD)</t>
  </si>
  <si>
    <t>Keá toaùn tröôûng</t>
  </si>
  <si>
    <t xml:space="preserve">Toång Giaùm ñoác </t>
  </si>
  <si>
    <t>Ñoã Thanh Nga</t>
  </si>
  <si>
    <t xml:space="preserve"> Nguyeãn Vaên Löïc </t>
  </si>
  <si>
    <t>Maãu soá B 02 - DN</t>
  </si>
  <si>
    <t>BAÙO CAÙO KEÁT QUAÛ HOAÏT ÑOÄNG KINH DOANH</t>
  </si>
  <si>
    <t>Doanh thu baùn haøng vaø cung caáp dòch vuï</t>
  </si>
  <si>
    <t>VI.25</t>
  </si>
  <si>
    <t>Caùc khoaûn giaûm tröø doanh thu</t>
  </si>
  <si>
    <t>VI.26</t>
  </si>
  <si>
    <t>Doanh thu thuaàn veà baùn haøng vaø dòch vuï</t>
  </si>
  <si>
    <t>VI.27</t>
  </si>
  <si>
    <t>Giaù voán haøng baùn</t>
  </si>
  <si>
    <t>VI.28</t>
  </si>
  <si>
    <t>Lôïi nhuaän goäp veà baùn haøng vaø dòch vuï</t>
  </si>
  <si>
    <t>Doanh thu hoaït ñoäng taøi chính</t>
  </si>
  <si>
    <t>VI.29</t>
  </si>
  <si>
    <t>Chi phí taøi chính</t>
  </si>
  <si>
    <t>VI.30</t>
  </si>
  <si>
    <t xml:space="preserve"> - Trong ñoù: Chi phí laõi vay</t>
  </si>
  <si>
    <t>Chi phí baùn haøng</t>
  </si>
  <si>
    <t>Chi phí quaûn lyù doanh nghieäp</t>
  </si>
  <si>
    <t>Lôïi nhuaän thuaàn töø hoaït ñoäng kinh doanh</t>
  </si>
  <si>
    <t>Thu nhaäp khaùc</t>
  </si>
  <si>
    <t>Chi phí khaùc</t>
  </si>
  <si>
    <t xml:space="preserve">Lôïi nhuaän khaùc </t>
  </si>
  <si>
    <t xml:space="preserve">Toång lôïi nhuaän keá toaùn tröôùc thueá </t>
  </si>
  <si>
    <t>Toång lôïi nhuaän keá toaùn chòu thueá TNDN</t>
  </si>
  <si>
    <t>Chi phí thueá TNDN hieän haønh</t>
  </si>
  <si>
    <t>VI. 31</t>
  </si>
  <si>
    <t>Chi phí thueá TNDN mieãn giaõm</t>
  </si>
  <si>
    <t>Chi phí thueá TNDN öôùc tính phaûi noäp</t>
  </si>
  <si>
    <t>Chi phí thueá TNDN hoaõn laïi</t>
  </si>
  <si>
    <t>Lôïi nhuaän sau thueá thu nhaäp doanh nghieäp</t>
  </si>
  <si>
    <t>Laõi cô baûn treân coå phieáu</t>
  </si>
  <si>
    <t xml:space="preserve"> Toång Giaùm ñoác </t>
  </si>
  <si>
    <t>Nguyeãn Vaên Löïc</t>
  </si>
  <si>
    <t>Chi phí laõi vay</t>
  </si>
  <si>
    <t>Maãu soá B 03 - DN</t>
  </si>
  <si>
    <t>BAÙO CAÙO LÖU CHUYEÅN TIEÀN TEÄ</t>
  </si>
  <si>
    <t>I. Löu chuyeån tieàn töø hoaït ñoäng kinh doanh</t>
  </si>
  <si>
    <t>1. Lôïi nhuaän tröôùc thueá</t>
  </si>
  <si>
    <t>01</t>
  </si>
  <si>
    <t>2. Ñieàu chænh cho caùc khoaûn</t>
  </si>
  <si>
    <t>Khaáu hao taøi saûn coá ñònh</t>
  </si>
  <si>
    <t>02</t>
  </si>
  <si>
    <t>Caùc khoaûn döï phoøng</t>
  </si>
  <si>
    <t>03</t>
  </si>
  <si>
    <t xml:space="preserve">Laõi/loã cheânh leäch tyû giaù hoái ñoaùi </t>
  </si>
  <si>
    <t>04</t>
  </si>
  <si>
    <t>Laõi/loã töø hoaït ñoäng ñaàu tö</t>
  </si>
  <si>
    <t>05</t>
  </si>
  <si>
    <t>06</t>
  </si>
  <si>
    <t>3. Lôïi nhuaän töø HÑKD tröôùc thay ñoåi voán löu ñoäng</t>
  </si>
  <si>
    <t>08</t>
  </si>
  <si>
    <t>Taêng/giaûm caùc khoaûn phaûi thu</t>
  </si>
  <si>
    <t>09</t>
  </si>
  <si>
    <t>Taêng/giaûm haøng toàn kho</t>
  </si>
  <si>
    <t>Taêng/ giaûm caùc khoaûn phaûi traû</t>
  </si>
  <si>
    <t>Taêng/ giaûm chi phí traû tröôùc</t>
  </si>
  <si>
    <t>Tieàn laõi vay ñaõ traû</t>
  </si>
  <si>
    <t>Thueá thu nhaäp doanh nghieäp ñaõ noäp</t>
  </si>
  <si>
    <t>Tieàn thu khaùc töø hoaït ñoäng kinh doanh</t>
  </si>
  <si>
    <t>Tieàn chi khaùc töø hoaït ñoäng kinh doanh</t>
  </si>
  <si>
    <t>Löu chuyeån tieàn thuaàn töø hoaït ñoäng kinh doanh</t>
  </si>
  <si>
    <t>II. Löu chuyeån tieàn töø hoaït ñoäng ñaàu tö</t>
  </si>
  <si>
    <t>1. Tieàn chi ñeå mua saém, xaây döïng TSCÑ</t>
  </si>
  <si>
    <t>2. Tieàn thu töø thanh lyù TSCÑ vaø taøi saûn daøi haïn khaùc</t>
  </si>
  <si>
    <t xml:space="preserve">3. Tieàn chi cho vay, mua caùc coâng cuï nôï </t>
  </si>
  <si>
    <t xml:space="preserve">4. Tieàn thu hoài cho vay, baùn laïi caùc coâng cuï nôï </t>
  </si>
  <si>
    <t>5. Tieàn chi ñaàu tö goùp voán vaøo ñôn vò khaùc</t>
  </si>
  <si>
    <t>6. Tieàn thu hoài ñaàu tö goùp voán vaøo ñôn vò khaùc</t>
  </si>
  <si>
    <t>7. Tieàn thu laõi cho vay, coå töùc vaø lôïi nhuaän ñöôïc chia</t>
  </si>
  <si>
    <t>Löu chuyeån tieàn thuaàn töø hoaït ñoäng ñaàu tö</t>
  </si>
  <si>
    <t>III. Löu chuyeån tieàn töø hoaït ñoäng taøi chính</t>
  </si>
  <si>
    <t>1. Tieàn thu töø phaùt haønh coå phieáu, nhaän voán goùp</t>
  </si>
  <si>
    <t xml:space="preserve">2. Tieàn chi traû voán goùp, mua laïi coå phieáu </t>
  </si>
  <si>
    <t>3. Tieàn vay ngaén haïn, daøi haïn nhaän ñöôïc</t>
  </si>
  <si>
    <t>4. Tieàn chi traû nôï goác vay</t>
  </si>
  <si>
    <t>5. Tieàn chi traû nôï thueâ taøi chính</t>
  </si>
  <si>
    <t>6. Coå töùc, lôïi nhuaän traû cho chuû sôû höõu</t>
  </si>
  <si>
    <t>Löu chuyeån tieàn thuaàn töø hoaït ñoäng taøi chính</t>
  </si>
  <si>
    <t>Löu chuyeån tieàn thuaàn trong kyø</t>
  </si>
  <si>
    <t>Tieàn vaø töông ñöông tieàn ñaàu kyø</t>
  </si>
  <si>
    <t>AÛnh höôûng cuûa thay ñoåi tyû giaù hoái ñoaùi quy ñoåi ngoaïi teä</t>
  </si>
  <si>
    <t>Tieàn vaø töông ñöông toàn cuoái kyø</t>
  </si>
  <si>
    <t xml:space="preserve">  </t>
  </si>
  <si>
    <t>Maãu soá B09- DN</t>
  </si>
  <si>
    <t>THUYEÁT MINH BAÙO CAÙO TAØI CHÍNH</t>
  </si>
  <si>
    <t>I.</t>
  </si>
  <si>
    <t>ÑAËC ÑIEÅM HOAÏT ÑOÄNG CUÛA DOANH NGHIEÄP</t>
  </si>
  <si>
    <t>Thaønh laäp:</t>
  </si>
  <si>
    <t>Coâng Ty Coå Phaàn Thuûy Saûn Soá 4 ñöôïc thaønh laäp theo giaáy chöùng nhaän ñaêng kyù kinh doanh soá 4103000436 ngaøy 31 thaùng 5 naêm 2001 do Sôû Keá hoaïch vaø Ñaàu tö Thaønh phoá Hoà Chí Minh caáp (ñaêng kyù laàn ñaàu ngaøy 31 thaùng 05 naêm  2001). Giaáy chöùng nhaän ñaêng kyù kinh doanh vaø ñaêng kyù thueá soá 0302317620 (thay ñoåi laàn thöù 6 ngaøy 01 thaùng 9 naêm 2009).</t>
  </si>
  <si>
    <t>Truï sôû chính ñaët taïi: 320 Höng Phuù - Quaän 8 - Tp.HCM.</t>
  </si>
  <si>
    <t>Coâng Ty coù caùc Chi nhaùnh:</t>
  </si>
  <si>
    <t>Chi nhaùnh taïi Kieân Giang taïi Khu Coâng Nghieäp caûng caù Taéc Caäu, aáp Minh Phong, xaõ Bình An, huyeän Chaâu Thaønh, tænh Kieân Giang.</t>
  </si>
  <si>
    <t>Chi nhaùnh taïi Ñoàng Thaùp : Cuïm Coâng Nghieäp Bình Thaønh, huyeän Thanh Bình tænh Ñoàng Thaùp.</t>
  </si>
  <si>
    <r>
      <t>Hình thöùc sôû höõu voán:</t>
    </r>
    <r>
      <rPr>
        <sz val="10"/>
        <rFont val="VNI-Times"/>
        <family val="0"/>
      </rPr>
      <t xml:space="preserve"> Coâng ty coå phaàn.</t>
    </r>
  </si>
  <si>
    <t>Voán ñieàu leä: 84.703.500.000 ñ.</t>
  </si>
  <si>
    <r>
      <t xml:space="preserve">Lónh vöïc kinh doanh: </t>
    </r>
    <r>
      <rPr>
        <sz val="10"/>
        <rFont val="VNI-Times"/>
        <family val="0"/>
      </rPr>
      <t>Saûn xuaát kinh doanh.</t>
    </r>
  </si>
  <si>
    <t>Ngaønh ngheà kinh doanh:</t>
  </si>
  <si>
    <t>Cheá bieán caùc maët haøng thuûy haûi saûn, noâng saûn, thuûy haûi saûn, suùc saûn. Dòch vuï baûo trì, baûo döôõng, söûa chöõa caùc thieát bò cô ñieän laïnh. Kinh doanh nhaø; cho thueâ vaên phoøng. Saûn xuaát haøng may maëc (tröø taåy nhuoäm, hoà, in). Xuaát khaåu, nhaäp khaåu, quyeàn xuaát khaåu, quyeàn nhaäp khaåu thuûy haûi saûn, noâng saûn (tröø gaïo, ñöôøng mía, ñöôøng cuû caûi), suùc saûn vaø caùc loaïi haøng hoùa, vaät tö, thieát bò, coâng ngheä phaåm phuïc vuï cho caùc nhu caàu saûn xuaát kinh doanh trong vaø ngoaøi ngaønh, haøng may maëc. Nuoâi troàng thuûy saûn nöôùc ngoït (khoâng hoaït ñoäng taïi truï sôû). Saûn xuaát thöùc aên gia suùc, gia caàm vaø thuûy saûn (tröø cheá bieán thöïc phaåm töôi soáng). Baùn buoân thöùc aên vaø nguyeân lieäu laøm thöùc aên cho gia suùc, gia caàm vaø thuûy saûn.</t>
  </si>
  <si>
    <t>Ñaëc ñieåm hoaït ñoäng trong naêm taøi chính coù aûnh höôûng ñeán baùo caùo taøi chính</t>
  </si>
  <si>
    <t>Toång soá caùn boä, coâng nhaân vieân</t>
  </si>
  <si>
    <t>II.</t>
  </si>
  <si>
    <t>NIEÂN ÑOÄ KEÁ TOAÙN, ÑÔN VÒ TIEÀN TEÄ SÖÛ DUÏNG TRONG KEÁ TOAÙN:</t>
  </si>
  <si>
    <t>Nieân ñoä keá toaùn:</t>
  </si>
  <si>
    <t>Nieân ñoä keá toaùn cuûa Coâng ty baét ñaàu töø ngaøy 01 thaùng 01 vaø keát thuùc ngaøy 31 thaùng 12 haøng naêm.</t>
  </si>
  <si>
    <t>Ñôn vò tieàn teä söû duïng trong keá toaùn:</t>
  </si>
  <si>
    <t xml:space="preserve">Ñoàng Vieät Nam (VND) ñöôïc söû duïng laøm ñôn vò tieàn teä ñeå ghi soå keá toaùn. </t>
  </si>
  <si>
    <t>III.</t>
  </si>
  <si>
    <t>CHUAÅN MÖÏC VAØ CHEÁ ÑOÄ KEÁ TOAÙN AÙP DUÏNG:</t>
  </si>
  <si>
    <t>Cheá ñoä keá toaùn aùp duïng:</t>
  </si>
  <si>
    <t>Coâng ty aùp duïng heä thoáng keá toaùn Vieät Nam ñöôïc Boä Taøi Chính ban haønh theo Quyeát Ñònh soá 15/2006/QÑ-BTC ngaøy 20 thaùng 03 naêm 2006.</t>
  </si>
  <si>
    <t>Tuyeân boá veà vieäc tuaân thuû chuaån möïc keá toaùn vaø cheá ñoä keá toaùn Vieät Nam:</t>
  </si>
  <si>
    <t xml:space="preserve">Chuùng toâi ñaõ thöïc hieän coâng vieäc keá toaùn theo quy ñònh cuûa Nhaø nöôùc Vieät Nam veà cheá ñoä keá toaùn, chuaån möïc keá toaùn Vieät Nam; phuø hôïp vôùi nhöõng chuaån möïc keá toaùn quoác teá vaø nhöõng thoâng leä keá toaùn ñöôïc Nhaø nöôùc Vieät Nam thöøa nhaän. </t>
  </si>
  <si>
    <t>Vieäc löïa choïn soá lieäu vaø thoâng tin caàn phaûi trình baøy trong Baûn Thuyeát Minh Baùo Caùo Taøi Chính ñöôïc thöïc hieän theo nguyeân taéc troïng yeáu qui ñònh taïi Chuaån möïc soá 21 - Trình baøy Baùo Caùo Taøi Chính.</t>
  </si>
  <si>
    <t>Baùo caùo taøi chính ñaõ ñöôïc trình baøy moät caùch trung thöïc vaø hôïp lyù tình hình taøi chính, keát quaû kinh doanh vaø caùc luoàng tieàn cuûa doanh nghieäp. Ñeå ñaûm baûo yeâu caàu trung thöïc vaø hôïp lyù, caùc baùo caùo taøi chính ñöôïc laäp vaø trình baøy treân cô sôû tuaân thuû vaø phuø hôïp vôùi caùc Chuaån möïc keá toaùn, Cheá ñoä keá toaùn Vieät Nam vaø caùc quy ñònh coù lieân quan hieän haønh.</t>
  </si>
  <si>
    <t>Hình thöùc keá toaùn aùp duïng:</t>
  </si>
  <si>
    <t>Hình thöùc soå keá toaùn aùp duïng: Nhaät kyù chung.</t>
  </si>
  <si>
    <t>IV.</t>
  </si>
  <si>
    <t>CAÙC CHÍNH SAÙCH KEÁ TOAÙN AÙP DUÏNG:</t>
  </si>
  <si>
    <t xml:space="preserve">Nguyeân taéc ghi nhaän caùc khoaûn tieàn vaø phöông phaùp chuyeån ñoåi ngoaïi teä: </t>
  </si>
  <si>
    <t>Tieàn vaø caùc khoaûn töông ñöông tieàn bao goàm tieàn maët taïi quyõ, tieàn göûi ngaân haøng, tieàn ñang chuyeån vaø caùc khoaûn ñaàu tö ngaén haïn coù thôøi haïn goác khoâng quaù ba thaùng, coù tính thanh khoaûn cao, coù khaû naêng chuyeån ñoåi deã daøng thaønh caùc löôïng tieàn xaùc ñònh vaø khoâng coù nhieàu ruûi ro trong chuyeån ñoåi thaønh tieàn.</t>
  </si>
  <si>
    <t xml:space="preserve">Nguyeân taéc vaø phöông phaùp chuyeån ñoåi caùc ñoàng tieàn khaùc ra ñoàng tieàn söû duïng trong keá toaùn: Caùc nghieäp vuï phaùt sinh baèng caùc ñôn vò tieàn teä khaùc vôùi Ñoàng Vieät Nam (VNÑ) ñöôïc quy ñoåi theo tyû giaù thöïc teá taïi thôøi ñieåm phaùt sinh nghieäp vuï. Caùc khoaûn muïc taøi saûn vaø coâng nôï coù goác ngoaïi teä ñöôïc chuyeån ñoåi theo tyû giaù bình quaân lieân Ngaân haøng vaøo ngaøy keát thuùc nieân ñoä keá toaùn.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</si>
</sst>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22">
    <font>
      <sz val="10"/>
      <name val="Arial"/>
      <family val="0"/>
    </font>
    <font>
      <b/>
      <sz val="10"/>
      <name val="VNI-Times"/>
      <family val="0"/>
    </font>
    <font>
      <sz val="11"/>
      <name val="VNI-Times"/>
      <family val="0"/>
    </font>
    <font>
      <sz val="10"/>
      <name val="VNI-Times"/>
      <family val="0"/>
    </font>
    <font>
      <b/>
      <u val="single"/>
      <sz val="10"/>
      <name val="VNI-Times"/>
      <family val="0"/>
    </font>
    <font>
      <sz val="10"/>
      <name val="MS Sans Serif"/>
      <family val="2"/>
    </font>
    <font>
      <b/>
      <sz val="13"/>
      <name val="VNI-Times"/>
      <family val="0"/>
    </font>
    <font>
      <b/>
      <sz val="12"/>
      <name val="VNI-Times"/>
      <family val="0"/>
    </font>
    <font>
      <i/>
      <sz val="10"/>
      <name val="VNI-Times"/>
      <family val="0"/>
    </font>
    <font>
      <sz val="10"/>
      <color indexed="10"/>
      <name val="VNI-Times"/>
      <family val="0"/>
    </font>
    <font>
      <i/>
      <sz val="10"/>
      <color indexed="10"/>
      <name val="VNI-Times"/>
      <family val="0"/>
    </font>
    <font>
      <b/>
      <u val="single"/>
      <sz val="10"/>
      <color indexed="10"/>
      <name val="VNI-Times"/>
      <family val="0"/>
    </font>
    <font>
      <b/>
      <sz val="10"/>
      <color indexed="10"/>
      <name val="VNI-Times"/>
      <family val="0"/>
    </font>
    <font>
      <sz val="10"/>
      <color indexed="9"/>
      <name val="VNI-Times"/>
      <family val="0"/>
    </font>
    <font>
      <sz val="11"/>
      <color indexed="10"/>
      <name val="VNI-Times"/>
      <family val="0"/>
    </font>
    <font>
      <b/>
      <i/>
      <sz val="10"/>
      <name val="VNI-Times"/>
      <family val="0"/>
    </font>
    <font>
      <i/>
      <sz val="10"/>
      <name val="Arial"/>
      <family val="0"/>
    </font>
    <font>
      <sz val="10"/>
      <color indexed="12"/>
      <name val="VNI-Times"/>
      <family val="0"/>
    </font>
    <font>
      <sz val="8"/>
      <name val="Arial"/>
      <family val="0"/>
    </font>
    <font>
      <i/>
      <sz val="8"/>
      <name val="VNI-Times"/>
      <family val="0"/>
    </font>
    <font>
      <sz val="8"/>
      <name val="VNI-Times"/>
      <family val="0"/>
    </font>
    <font>
      <b/>
      <sz val="9"/>
      <name val="VNI-Times"/>
      <family val="0"/>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right/>
      <top>
        <color indexed="63"/>
      </top>
      <bottom style="thin"/>
    </border>
    <border>
      <left>
        <color indexed="63"/>
      </left>
      <right>
        <color indexed="63"/>
      </right>
      <top>
        <color indexed="63"/>
      </top>
      <bottom style="medium"/>
    </border>
    <border>
      <left>
        <color indexed="63"/>
      </left>
      <right>
        <color indexed="63"/>
      </right>
      <top style="thin"/>
      <bottom style="thin"/>
    </border>
  </borders>
  <cellStyleXfs count="27">
    <xf numFmtId="0" fontId="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2" fillId="0" borderId="0">
      <alignment/>
      <protection/>
    </xf>
    <xf numFmtId="0" fontId="5"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5" fillId="0" borderId="0">
      <alignment/>
      <protection/>
    </xf>
  </cellStyleXfs>
  <cellXfs count="290">
    <xf numFmtId="0" fontId="0" fillId="0" borderId="0" xfId="0" applyAlignment="1">
      <alignment/>
    </xf>
    <xf numFmtId="0" fontId="3" fillId="2" borderId="0" xfId="26" applyFont="1" applyFill="1" applyBorder="1" applyAlignment="1">
      <alignment horizontal="right" vertical="center"/>
      <protection/>
    </xf>
    <xf numFmtId="0" fontId="3" fillId="2" borderId="0" xfId="26" applyFont="1" applyFill="1" applyBorder="1" applyAlignment="1">
      <alignment vertical="center"/>
      <protection/>
    </xf>
    <xf numFmtId="164" fontId="1" fillId="2" borderId="0" xfId="15" applyNumberFormat="1" applyFont="1" applyFill="1" applyBorder="1" applyAlignment="1">
      <alignment horizontal="right" vertical="center"/>
    </xf>
    <xf numFmtId="0" fontId="3" fillId="2" borderId="0" xfId="21" applyFont="1" applyFill="1" applyBorder="1" applyAlignment="1">
      <alignment vertical="center"/>
      <protection/>
    </xf>
    <xf numFmtId="164" fontId="3" fillId="2" borderId="0" xfId="15" applyNumberFormat="1" applyFont="1" applyFill="1" applyBorder="1" applyAlignment="1">
      <alignment horizontal="right" vertical="center"/>
    </xf>
    <xf numFmtId="0" fontId="1" fillId="2" borderId="0" xfId="26" applyFont="1" applyFill="1" applyBorder="1" applyAlignment="1">
      <alignment horizontal="right" vertical="center"/>
      <protection/>
    </xf>
    <xf numFmtId="0" fontId="1" fillId="2" borderId="0" xfId="26" applyFont="1" applyFill="1" applyBorder="1" applyAlignment="1">
      <alignment vertical="center"/>
      <protection/>
    </xf>
    <xf numFmtId="0" fontId="3" fillId="2" borderId="0" xfId="0" applyFont="1" applyFill="1" applyBorder="1" applyAlignment="1">
      <alignment vertical="center"/>
    </xf>
    <xf numFmtId="164" fontId="3" fillId="2" borderId="0" xfId="0" applyNumberFormat="1" applyFont="1" applyFill="1" applyBorder="1" applyAlignment="1">
      <alignment vertical="center"/>
    </xf>
    <xf numFmtId="164" fontId="3" fillId="2" borderId="0" xfId="15" applyNumberFormat="1" applyFont="1" applyFill="1" applyBorder="1" applyAlignment="1">
      <alignment horizontal="center"/>
    </xf>
    <xf numFmtId="164" fontId="3" fillId="2" borderId="0" xfId="15" applyNumberFormat="1" applyFont="1" applyFill="1" applyBorder="1" applyAlignment="1">
      <alignment vertical="center"/>
    </xf>
    <xf numFmtId="0" fontId="8" fillId="2" borderId="0" xfId="0" applyFont="1" applyFill="1" applyBorder="1" applyAlignment="1">
      <alignment vertical="center"/>
    </xf>
    <xf numFmtId="164" fontId="1" fillId="2" borderId="0" xfId="15" applyNumberFormat="1" applyFont="1" applyFill="1" applyBorder="1" applyAlignment="1">
      <alignment horizontal="right"/>
    </xf>
    <xf numFmtId="164" fontId="3" fillId="2" borderId="0" xfId="15" applyNumberFormat="1" applyFont="1" applyFill="1" applyBorder="1" applyAlignment="1">
      <alignment/>
    </xf>
    <xf numFmtId="164" fontId="3" fillId="2" borderId="0" xfId="15" applyNumberFormat="1" applyFont="1" applyFill="1" applyBorder="1" applyAlignment="1">
      <alignment horizontal="right"/>
    </xf>
    <xf numFmtId="43" fontId="1" fillId="2" borderId="0" xfId="15" applyFont="1" applyFill="1" applyBorder="1" applyAlignment="1">
      <alignment horizontal="center" vertical="center" wrapText="1"/>
    </xf>
    <xf numFmtId="37" fontId="1" fillId="2" borderId="0" xfId="22" applyNumberFormat="1" applyFont="1" applyFill="1" applyBorder="1" applyAlignment="1">
      <alignment horizontal="right" vertical="center"/>
      <protection/>
    </xf>
    <xf numFmtId="43" fontId="1" fillId="2" borderId="0" xfId="17" applyFont="1" applyFill="1" applyBorder="1" applyAlignment="1">
      <alignment horizontal="center" vertical="center" wrapText="1"/>
    </xf>
    <xf numFmtId="0" fontId="1" fillId="2" borderId="0" xfId="21" applyFont="1" applyFill="1" applyBorder="1" applyAlignment="1">
      <alignment horizontal="left" vertical="center"/>
      <protection/>
    </xf>
    <xf numFmtId="0" fontId="4" fillId="2" borderId="0" xfId="21" applyFont="1" applyFill="1" applyBorder="1" applyAlignment="1">
      <alignment horizontal="left" vertical="center"/>
      <protection/>
    </xf>
    <xf numFmtId="37" fontId="6" fillId="2" borderId="0" xfId="23" applyNumberFormat="1" applyFont="1" applyFill="1" applyBorder="1" applyAlignment="1">
      <alignment vertical="center"/>
      <protection/>
    </xf>
    <xf numFmtId="0" fontId="1" fillId="2" borderId="0" xfId="21" applyFont="1" applyFill="1" applyBorder="1" applyAlignment="1">
      <alignment horizontal="center" vertical="center"/>
      <protection/>
    </xf>
    <xf numFmtId="37" fontId="1" fillId="2" borderId="0" xfId="21" applyNumberFormat="1" applyFont="1" applyFill="1" applyBorder="1" applyAlignment="1">
      <alignment vertical="center"/>
      <protection/>
    </xf>
    <xf numFmtId="0" fontId="3" fillId="2" borderId="0" xfId="21" applyFont="1" applyFill="1" applyBorder="1" applyAlignment="1">
      <alignment horizontal="justify" vertical="center"/>
      <protection/>
    </xf>
    <xf numFmtId="0" fontId="7" fillId="2" borderId="0" xfId="21" applyFont="1" applyFill="1" applyBorder="1" applyAlignment="1">
      <alignment horizontal="left" vertical="center"/>
      <protection/>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0" xfId="0" applyFont="1" applyFill="1" applyBorder="1" applyAlignment="1">
      <alignment vertical="center"/>
    </xf>
    <xf numFmtId="0" fontId="5" fillId="2" borderId="0" xfId="0" applyFill="1" applyAlignment="1">
      <alignment/>
    </xf>
    <xf numFmtId="0" fontId="0" fillId="2" borderId="0" xfId="0" applyFont="1" applyFill="1" applyAlignment="1">
      <alignment/>
    </xf>
    <xf numFmtId="0" fontId="1" fillId="2" borderId="0" xfId="0" applyFont="1" applyFill="1" applyBorder="1" applyAlignment="1" quotePrefix="1">
      <alignment horizontal="center" vertical="center"/>
    </xf>
    <xf numFmtId="164" fontId="1" fillId="2" borderId="0" xfId="15" applyNumberFormat="1" applyFont="1" applyFill="1" applyBorder="1" applyAlignment="1">
      <alignment vertical="center"/>
    </xf>
    <xf numFmtId="0" fontId="3" fillId="2" borderId="0" xfId="0" applyFont="1" applyFill="1" applyBorder="1" applyAlignment="1" quotePrefix="1">
      <alignment horizontal="center" vertical="center"/>
    </xf>
    <xf numFmtId="0" fontId="3" fillId="2" borderId="0" xfId="0" applyFont="1" applyFill="1" applyBorder="1" applyAlignment="1">
      <alignment horizontal="center" vertical="center"/>
    </xf>
    <xf numFmtId="0" fontId="14" fillId="2" borderId="0" xfId="0" applyFont="1" applyFill="1" applyBorder="1" applyAlignment="1">
      <alignment vertical="center"/>
    </xf>
    <xf numFmtId="164" fontId="3" fillId="2" borderId="0" xfId="15" applyNumberFormat="1" applyFont="1" applyFill="1" applyBorder="1" applyAlignment="1">
      <alignment vertical="center"/>
    </xf>
    <xf numFmtId="41" fontId="3" fillId="2" borderId="0" xfId="0" applyNumberFormat="1" applyFont="1" applyFill="1" applyBorder="1" applyAlignment="1">
      <alignment vertical="center"/>
    </xf>
    <xf numFmtId="41" fontId="1" fillId="2" borderId="0" xfId="0" applyNumberFormat="1" applyFont="1" applyFill="1" applyBorder="1" applyAlignment="1">
      <alignment vertical="center"/>
    </xf>
    <xf numFmtId="41" fontId="5" fillId="2" borderId="0" xfId="0" applyNumberFormat="1" applyFill="1" applyAlignment="1">
      <alignment/>
    </xf>
    <xf numFmtId="164" fontId="5" fillId="2" borderId="0" xfId="0" applyNumberFormat="1" applyFill="1" applyAlignment="1">
      <alignment/>
    </xf>
    <xf numFmtId="0" fontId="15" fillId="2" borderId="0" xfId="0" applyFont="1" applyFill="1" applyBorder="1" applyAlignment="1">
      <alignment vertical="center"/>
    </xf>
    <xf numFmtId="0" fontId="15" fillId="2" borderId="0" xfId="0" applyFont="1" applyFill="1" applyBorder="1" applyAlignment="1" quotePrefix="1">
      <alignment horizontal="center" vertical="center"/>
    </xf>
    <xf numFmtId="0" fontId="15" fillId="2" borderId="0" xfId="0" applyFont="1" applyFill="1" applyBorder="1" applyAlignment="1">
      <alignment horizontal="center" vertical="center"/>
    </xf>
    <xf numFmtId="164" fontId="15" fillId="2" borderId="0" xfId="15" applyNumberFormat="1" applyFont="1" applyFill="1" applyBorder="1" applyAlignment="1">
      <alignment vertical="center"/>
    </xf>
    <xf numFmtId="37" fontId="3" fillId="2" borderId="0" xfId="0" applyNumberFormat="1" applyFont="1" applyFill="1" applyBorder="1" applyAlignment="1">
      <alignment vertical="center"/>
    </xf>
    <xf numFmtId="164" fontId="15" fillId="2" borderId="0" xfId="0" applyNumberFormat="1" applyFont="1" applyFill="1" applyBorder="1" applyAlignment="1">
      <alignment vertical="center"/>
    </xf>
    <xf numFmtId="0" fontId="1" fillId="2" borderId="0" xfId="0" applyFont="1" applyFill="1" applyBorder="1" applyAlignment="1" quotePrefix="1">
      <alignment vertical="center"/>
    </xf>
    <xf numFmtId="0" fontId="3" fillId="2" borderId="0" xfId="0" applyFont="1" applyFill="1" applyBorder="1" applyAlignment="1" quotePrefix="1">
      <alignment vertical="center"/>
    </xf>
    <xf numFmtId="41" fontId="9" fillId="2" borderId="0" xfId="0" applyNumberFormat="1" applyFont="1" applyFill="1" applyBorder="1" applyAlignment="1">
      <alignment vertical="center"/>
    </xf>
    <xf numFmtId="0" fontId="15" fillId="2" borderId="0" xfId="0" applyFont="1" applyFill="1" applyBorder="1" applyAlignment="1" quotePrefix="1">
      <alignment vertical="center"/>
    </xf>
    <xf numFmtId="164" fontId="1" fillId="2" borderId="1" xfId="15" applyNumberFormat="1" applyFont="1" applyFill="1" applyBorder="1" applyAlignment="1">
      <alignment vertical="center"/>
    </xf>
    <xf numFmtId="164" fontId="1" fillId="2" borderId="2" xfId="15" applyNumberFormat="1" applyFont="1" applyFill="1" applyBorder="1" applyAlignment="1">
      <alignment vertical="center"/>
    </xf>
    <xf numFmtId="164" fontId="1" fillId="2" borderId="0" xfId="0" applyNumberFormat="1" applyFont="1" applyFill="1" applyBorder="1" applyAlignment="1">
      <alignment vertical="center"/>
    </xf>
    <xf numFmtId="164" fontId="1" fillId="2" borderId="0" xfId="15" applyNumberFormat="1" applyFont="1" applyFill="1" applyBorder="1" applyAlignment="1">
      <alignment horizontal="center" vertical="center"/>
    </xf>
    <xf numFmtId="0" fontId="1" fillId="2" borderId="0" xfId="21" applyFont="1" applyFill="1" applyBorder="1" applyAlignment="1">
      <alignment horizontal="right" vertical="center"/>
      <protection/>
    </xf>
    <xf numFmtId="37" fontId="6" fillId="2" borderId="0" xfId="23" applyNumberFormat="1" applyFont="1" applyFill="1" applyBorder="1" applyAlignment="1">
      <alignment horizontal="left" vertical="center"/>
      <protection/>
    </xf>
    <xf numFmtId="0" fontId="3" fillId="2" borderId="0" xfId="21" applyFont="1" applyFill="1" applyBorder="1" applyAlignment="1">
      <alignment horizontal="right" vertical="center"/>
      <protection/>
    </xf>
    <xf numFmtId="0" fontId="3" fillId="2" borderId="0" xfId="21" applyFont="1" applyFill="1" applyBorder="1" applyAlignment="1">
      <alignment horizontal="left" vertical="center"/>
      <protection/>
    </xf>
    <xf numFmtId="0" fontId="3" fillId="2" borderId="0" xfId="0" applyFont="1" applyFill="1" applyAlignment="1">
      <alignment horizontal="right" vertical="center"/>
    </xf>
    <xf numFmtId="164" fontId="3" fillId="2" borderId="0" xfId="15" applyNumberFormat="1" applyFont="1" applyFill="1" applyAlignment="1">
      <alignment horizontal="right" vertical="center" wrapText="1"/>
    </xf>
    <xf numFmtId="0" fontId="3" fillId="2" borderId="0" xfId="0" applyFont="1" applyFill="1" applyAlignment="1">
      <alignment vertical="center"/>
    </xf>
    <xf numFmtId="164" fontId="3" fillId="2" borderId="0" xfId="15" applyNumberFormat="1" applyFont="1" applyFill="1" applyAlignment="1">
      <alignment vertical="center"/>
    </xf>
    <xf numFmtId="14" fontId="1" fillId="2" borderId="0" xfId="17" applyNumberFormat="1" applyFont="1" applyFill="1" applyBorder="1" applyAlignment="1">
      <alignment horizontal="right" wrapText="1"/>
    </xf>
    <xf numFmtId="0" fontId="1" fillId="2" borderId="0" xfId="0" applyFont="1" applyFill="1" applyBorder="1" applyAlignment="1">
      <alignment horizontal="right"/>
    </xf>
    <xf numFmtId="41" fontId="1" fillId="2" borderId="3" xfId="17" applyNumberFormat="1" applyFont="1" applyFill="1" applyBorder="1" applyAlignment="1">
      <alignment horizontal="center" vertical="center" wrapText="1"/>
    </xf>
    <xf numFmtId="164" fontId="3" fillId="2" borderId="0" xfId="15" applyNumberFormat="1" applyFont="1" applyFill="1" applyBorder="1" applyAlignment="1" quotePrefix="1">
      <alignment horizontal="right"/>
    </xf>
    <xf numFmtId="0" fontId="1" fillId="2" borderId="0" xfId="0" applyFont="1" applyFill="1" applyBorder="1" applyAlignment="1">
      <alignment horizontal="right" vertical="center"/>
    </xf>
    <xf numFmtId="164" fontId="3" fillId="2" borderId="0" xfId="15" applyNumberFormat="1" applyFont="1" applyFill="1" applyAlignment="1">
      <alignment/>
    </xf>
    <xf numFmtId="0" fontId="1" fillId="2" borderId="0" xfId="21" applyFont="1" applyFill="1" applyBorder="1" applyAlignment="1">
      <alignment horizontal="right"/>
      <protection/>
    </xf>
    <xf numFmtId="41" fontId="1" fillId="2" borderId="4" xfId="15" applyNumberFormat="1" applyFont="1" applyFill="1" applyBorder="1" applyAlignment="1">
      <alignment horizontal="center" vertical="center" wrapText="1"/>
    </xf>
    <xf numFmtId="0" fontId="1" fillId="2" borderId="1" xfId="0" applyFont="1" applyFill="1" applyBorder="1" applyAlignment="1">
      <alignment horizontal="left" vertical="center"/>
    </xf>
    <xf numFmtId="37" fontId="3" fillId="2" borderId="0" xfId="0" applyNumberFormat="1" applyFont="1" applyFill="1" applyBorder="1" applyAlignment="1">
      <alignment/>
    </xf>
    <xf numFmtId="164" fontId="8" fillId="2" borderId="0" xfId="15" applyNumberFormat="1" applyFont="1" applyFill="1" applyBorder="1" applyAlignment="1">
      <alignment/>
    </xf>
    <xf numFmtId="41" fontId="8" fillId="2" borderId="0" xfId="0" applyNumberFormat="1" applyFont="1" applyFill="1" applyBorder="1" applyAlignment="1">
      <alignment/>
    </xf>
    <xf numFmtId="0" fontId="8" fillId="2" borderId="0" xfId="24" applyFont="1" applyFill="1" applyBorder="1" applyAlignment="1" quotePrefix="1">
      <alignment horizontal="left"/>
      <protection/>
    </xf>
    <xf numFmtId="37" fontId="3" fillId="2" borderId="1" xfId="0" applyNumberFormat="1" applyFont="1" applyFill="1" applyBorder="1" applyAlignment="1">
      <alignment/>
    </xf>
    <xf numFmtId="41" fontId="3" fillId="2" borderId="1" xfId="0" applyNumberFormat="1" applyFont="1" applyFill="1" applyBorder="1" applyAlignment="1">
      <alignment/>
    </xf>
    <xf numFmtId="0" fontId="1" fillId="2" borderId="1" xfId="24" applyFont="1" applyFill="1" applyBorder="1" applyAlignment="1">
      <alignment horizontal="left" vertical="center"/>
      <protection/>
    </xf>
    <xf numFmtId="164" fontId="1" fillId="2" borderId="1" xfId="0" applyNumberFormat="1" applyFont="1" applyFill="1" applyBorder="1" applyAlignment="1">
      <alignment horizontal="left" vertical="center"/>
    </xf>
    <xf numFmtId="164" fontId="13" fillId="2" borderId="0" xfId="0" applyNumberFormat="1" applyFont="1" applyFill="1" applyBorder="1" applyAlignment="1">
      <alignment vertical="center"/>
    </xf>
    <xf numFmtId="164" fontId="13" fillId="2" borderId="0" xfId="15" applyNumberFormat="1" applyFont="1" applyFill="1" applyBorder="1" applyAlignment="1">
      <alignment vertical="center"/>
    </xf>
    <xf numFmtId="0" fontId="1" fillId="2" borderId="0" xfId="24" applyFont="1" applyFill="1" applyBorder="1" applyAlignment="1">
      <alignment horizontal="left" vertical="center"/>
      <protection/>
    </xf>
    <xf numFmtId="41" fontId="3" fillId="2" borderId="0" xfId="0" applyNumberFormat="1" applyFont="1" applyFill="1" applyBorder="1" applyAlignment="1">
      <alignment/>
    </xf>
    <xf numFmtId="0" fontId="1" fillId="2" borderId="0" xfId="21" applyFont="1" applyFill="1" applyBorder="1" applyAlignment="1">
      <alignment vertical="center"/>
      <protection/>
    </xf>
    <xf numFmtId="0" fontId="4" fillId="2" borderId="0" xfId="21" applyFont="1" applyFill="1" applyBorder="1" applyAlignment="1">
      <alignment horizontal="right" vertical="center"/>
      <protection/>
    </xf>
    <xf numFmtId="14" fontId="1" fillId="2" borderId="0" xfId="0" applyNumberFormat="1" applyFont="1" applyFill="1" applyBorder="1" applyAlignment="1" quotePrefix="1">
      <alignment horizontal="right" vertical="center"/>
    </xf>
    <xf numFmtId="164" fontId="3" fillId="2" borderId="0" xfId="15" applyNumberFormat="1" applyFont="1" applyFill="1" applyAlignment="1">
      <alignment horizontal="right" vertical="center"/>
    </xf>
    <xf numFmtId="164" fontId="3" fillId="2" borderId="5" xfId="15" applyNumberFormat="1" applyFont="1" applyFill="1" applyBorder="1" applyAlignment="1">
      <alignment horizontal="right" vertical="center"/>
    </xf>
    <xf numFmtId="0" fontId="8" fillId="2" borderId="0" xfId="0" applyFont="1" applyFill="1" applyBorder="1" applyAlignment="1" quotePrefix="1">
      <alignment vertical="center"/>
    </xf>
    <xf numFmtId="0" fontId="8" fillId="2" borderId="0" xfId="0" applyFont="1" applyFill="1" applyBorder="1" applyAlignment="1">
      <alignment horizontal="center" vertical="center"/>
    </xf>
    <xf numFmtId="164" fontId="8" fillId="2" borderId="0" xfId="15" applyNumberFormat="1" applyFont="1" applyFill="1" applyBorder="1" applyAlignment="1">
      <alignment vertical="center"/>
    </xf>
    <xf numFmtId="164" fontId="8" fillId="2" borderId="0" xfId="15" applyNumberFormat="1" applyFont="1" applyFill="1" applyBorder="1" applyAlignment="1">
      <alignment horizontal="right" vertical="center"/>
    </xf>
    <xf numFmtId="164" fontId="1" fillId="2" borderId="3" xfId="15" applyNumberFormat="1" applyFont="1" applyFill="1" applyBorder="1" applyAlignment="1">
      <alignment horizontal="right" vertical="center"/>
    </xf>
    <xf numFmtId="43" fontId="3" fillId="2" borderId="0" xfId="15" applyNumberFormat="1" applyFont="1" applyFill="1" applyBorder="1" applyAlignment="1">
      <alignment horizontal="right" vertical="center"/>
    </xf>
    <xf numFmtId="164" fontId="9" fillId="2" borderId="0" xfId="15" applyNumberFormat="1" applyFont="1" applyFill="1" applyBorder="1" applyAlignment="1">
      <alignment vertical="center"/>
    </xf>
    <xf numFmtId="43" fontId="8" fillId="2" borderId="2" xfId="15" applyNumberFormat="1" applyFont="1" applyFill="1" applyBorder="1" applyAlignment="1">
      <alignment horizontal="right" vertical="center"/>
    </xf>
    <xf numFmtId="164" fontId="10" fillId="2" borderId="0" xfId="15" applyNumberFormat="1" applyFont="1" applyFill="1" applyBorder="1" applyAlignment="1">
      <alignment vertical="center"/>
    </xf>
    <xf numFmtId="0" fontId="3" fillId="2" borderId="0" xfId="0" applyFont="1" applyFill="1" applyBorder="1" applyAlignment="1">
      <alignment horizontal="right" vertical="center"/>
    </xf>
    <xf numFmtId="0" fontId="11" fillId="2" borderId="0" xfId="21" applyFont="1" applyFill="1" applyBorder="1" applyAlignment="1">
      <alignment horizontal="left" vertical="center"/>
      <protection/>
    </xf>
    <xf numFmtId="41" fontId="3" fillId="2" borderId="0" xfId="21" applyNumberFormat="1" applyFont="1" applyFill="1" applyBorder="1" applyAlignment="1">
      <alignment vertical="center"/>
      <protection/>
    </xf>
    <xf numFmtId="0" fontId="12" fillId="2" borderId="0" xfId="21" applyFont="1" applyFill="1" applyBorder="1" applyAlignment="1">
      <alignment horizontal="center" vertical="center"/>
      <protection/>
    </xf>
    <xf numFmtId="0" fontId="9" fillId="2" borderId="0" xfId="21" applyFont="1" applyFill="1" applyBorder="1" applyAlignment="1">
      <alignment vertical="center"/>
      <protection/>
    </xf>
    <xf numFmtId="0" fontId="1" fillId="2" borderId="0" xfId="0" applyFont="1" applyFill="1" applyBorder="1" applyAlignment="1" quotePrefix="1">
      <alignment horizontal="left" vertical="center"/>
    </xf>
    <xf numFmtId="37" fontId="1" fillId="2" borderId="0" xfId="22" applyNumberFormat="1" applyFont="1" applyFill="1" applyBorder="1" applyAlignment="1" quotePrefix="1">
      <alignment horizontal="right" vertical="center"/>
      <protection/>
    </xf>
    <xf numFmtId="37" fontId="1" fillId="2" borderId="0" xfId="0" applyNumberFormat="1" applyFont="1" applyFill="1" applyBorder="1" applyAlignment="1">
      <alignment vertical="center"/>
    </xf>
    <xf numFmtId="0" fontId="3" fillId="2" borderId="0" xfId="0" applyFont="1" applyFill="1" applyBorder="1" applyAlignment="1" quotePrefix="1">
      <alignment horizontal="left" vertical="center"/>
    </xf>
    <xf numFmtId="37" fontId="3" fillId="2" borderId="0" xfId="22" applyNumberFormat="1" applyFont="1" applyFill="1" applyBorder="1" applyAlignment="1" quotePrefix="1">
      <alignment horizontal="right" vertical="center"/>
      <protection/>
    </xf>
    <xf numFmtId="37" fontId="3" fillId="2" borderId="0" xfId="22" applyNumberFormat="1" applyFont="1" applyFill="1" applyBorder="1" applyAlignment="1">
      <alignment horizontal="right" vertical="center"/>
      <protection/>
    </xf>
    <xf numFmtId="37" fontId="3" fillId="2" borderId="0" xfId="22" applyNumberFormat="1" applyFont="1" applyFill="1" applyBorder="1" applyAlignment="1">
      <alignment horizontal="right"/>
      <protection/>
    </xf>
    <xf numFmtId="37" fontId="3" fillId="2" borderId="0" xfId="22" applyNumberFormat="1" applyFont="1" applyFill="1" applyBorder="1" applyAlignment="1" quotePrefix="1">
      <alignment horizontal="right"/>
      <protection/>
    </xf>
    <xf numFmtId="0" fontId="8" fillId="2" borderId="0" xfId="0" applyFont="1" applyFill="1" applyBorder="1" applyAlignment="1" quotePrefix="1">
      <alignment horizontal="left" vertical="center"/>
    </xf>
    <xf numFmtId="37" fontId="8" fillId="2" borderId="0" xfId="22" applyNumberFormat="1" applyFont="1" applyFill="1" applyBorder="1" applyAlignment="1" quotePrefix="1">
      <alignment horizontal="right"/>
      <protection/>
    </xf>
    <xf numFmtId="164" fontId="3" fillId="2" borderId="0" xfId="15" applyNumberFormat="1" applyFont="1" applyFill="1" applyBorder="1" applyAlignment="1">
      <alignment horizontal="center" vertical="center" wrapText="1"/>
    </xf>
    <xf numFmtId="0" fontId="9" fillId="2" borderId="0" xfId="0" applyFont="1" applyFill="1" applyBorder="1" applyAlignment="1">
      <alignment horizontal="center" vertical="center"/>
    </xf>
    <xf numFmtId="164" fontId="3" fillId="2" borderId="0" xfId="15" applyNumberFormat="1" applyFont="1" applyFill="1" applyBorder="1" applyAlignment="1">
      <alignment horizontal="center" vertical="center"/>
    </xf>
    <xf numFmtId="0" fontId="12" fillId="2" borderId="0" xfId="0" applyFont="1" applyFill="1" applyBorder="1" applyAlignment="1">
      <alignment horizontal="center" vertical="center"/>
    </xf>
    <xf numFmtId="0" fontId="8" fillId="2" borderId="0" xfId="0" applyFont="1" applyFill="1" applyAlignment="1">
      <alignment horizontal="justify" vertical="center" wrapText="1"/>
    </xf>
    <xf numFmtId="37" fontId="1" fillId="2" borderId="0" xfId="22" applyNumberFormat="1" applyFont="1" applyFill="1" applyBorder="1" applyAlignment="1">
      <alignment horizontal="center" vertical="center"/>
      <protection/>
    </xf>
    <xf numFmtId="0" fontId="1" fillId="2" borderId="1" xfId="0" applyFont="1" applyFill="1" applyBorder="1" applyAlignment="1">
      <alignment vertical="center"/>
    </xf>
    <xf numFmtId="0" fontId="1" fillId="2" borderId="0" xfId="0" applyFont="1" applyFill="1" applyAlignment="1">
      <alignment horizontal="left"/>
    </xf>
    <xf numFmtId="0" fontId="1" fillId="2" borderId="0" xfId="0" applyFont="1" applyFill="1" applyAlignment="1">
      <alignment/>
    </xf>
    <xf numFmtId="164" fontId="1" fillId="2" borderId="0" xfId="15" applyNumberFormat="1" applyFont="1" applyFill="1" applyAlignment="1">
      <alignment/>
    </xf>
    <xf numFmtId="0" fontId="3" fillId="2" borderId="0" xfId="0" applyFont="1" applyFill="1" applyAlignment="1">
      <alignment horizontal="left"/>
    </xf>
    <xf numFmtId="0" fontId="3" fillId="2" borderId="0" xfId="0" applyFont="1" applyFill="1" applyAlignment="1">
      <alignment/>
    </xf>
    <xf numFmtId="0" fontId="3" fillId="2" borderId="0" xfId="0" applyFont="1" applyFill="1" applyAlignment="1">
      <alignment horizontal="left" vertical="center"/>
    </xf>
    <xf numFmtId="0" fontId="3" fillId="2" borderId="0" xfId="21" applyFont="1" applyFill="1">
      <alignment/>
      <protection/>
    </xf>
    <xf numFmtId="0" fontId="3" fillId="2" borderId="0" xfId="0" applyFont="1" applyFill="1" applyAlignment="1">
      <alignment horizontal="justify" vertical="center"/>
    </xf>
    <xf numFmtId="164" fontId="3" fillId="2" borderId="0" xfId="15" applyNumberFormat="1" applyFont="1" applyFill="1" applyAlignment="1">
      <alignment horizontal="justify" vertical="center"/>
    </xf>
    <xf numFmtId="164" fontId="3" fillId="2" borderId="0" xfId="0" applyNumberFormat="1" applyFont="1" applyFill="1" applyAlignment="1">
      <alignment vertical="center"/>
    </xf>
    <xf numFmtId="0" fontId="8" fillId="2" borderId="0" xfId="20" applyFont="1" applyFill="1" applyAlignment="1">
      <alignment vertical="center"/>
      <protection/>
    </xf>
    <xf numFmtId="0" fontId="3" fillId="2" borderId="0" xfId="0" applyFont="1" applyFill="1" applyBorder="1" applyAlignment="1">
      <alignment horizontal="justify" vertical="center" wrapText="1"/>
    </xf>
    <xf numFmtId="0" fontId="0" fillId="2" borderId="0" xfId="0" applyFont="1" applyFill="1" applyAlignment="1">
      <alignment wrapText="1"/>
    </xf>
    <xf numFmtId="0" fontId="3" fillId="2" borderId="0" xfId="21" applyFont="1" applyFill="1" applyBorder="1">
      <alignment/>
      <protection/>
    </xf>
    <xf numFmtId="0" fontId="3" fillId="2" borderId="0" xfId="21" applyFont="1" applyFill="1" applyBorder="1" applyAlignment="1">
      <alignment wrapText="1"/>
      <protection/>
    </xf>
    <xf numFmtId="0" fontId="8" fillId="2" borderId="0" xfId="0" applyFont="1" applyFill="1" applyAlignment="1">
      <alignment horizontal="left"/>
    </xf>
    <xf numFmtId="0" fontId="8" fillId="2" borderId="0" xfId="0" applyFont="1" applyFill="1" applyAlignment="1">
      <alignment/>
    </xf>
    <xf numFmtId="164" fontId="8" fillId="2" borderId="0" xfId="15" applyNumberFormat="1" applyFont="1" applyFill="1" applyAlignment="1">
      <alignment/>
    </xf>
    <xf numFmtId="0" fontId="3" fillId="2" borderId="0" xfId="0" applyFont="1" applyFill="1" applyAlignment="1">
      <alignment horizontal="justify"/>
    </xf>
    <xf numFmtId="0" fontId="3" fillId="2" borderId="0" xfId="0" applyFont="1" applyFill="1" applyAlignment="1">
      <alignment horizontal="justify" wrapText="1"/>
    </xf>
    <xf numFmtId="0" fontId="1" fillId="2" borderId="0" xfId="0" applyFont="1" applyFill="1" applyAlignment="1" quotePrefix="1">
      <alignment horizontal="left"/>
    </xf>
    <xf numFmtId="164" fontId="3" fillId="2" borderId="0" xfId="15" applyNumberFormat="1" applyFont="1" applyFill="1" applyAlignment="1">
      <alignment horizontal="justify" wrapText="1"/>
    </xf>
    <xf numFmtId="0" fontId="15" fillId="2" borderId="0" xfId="0" applyFont="1" applyFill="1" applyAlignment="1">
      <alignment horizontal="left"/>
    </xf>
    <xf numFmtId="0" fontId="15" fillId="2" borderId="0" xfId="0" applyFont="1" applyFill="1" applyAlignment="1">
      <alignment/>
    </xf>
    <xf numFmtId="164" fontId="3" fillId="2" borderId="0" xfId="15" applyNumberFormat="1" applyFont="1" applyFill="1" applyAlignment="1">
      <alignment horizontal="left"/>
    </xf>
    <xf numFmtId="0" fontId="15" fillId="2" borderId="0" xfId="0" applyFont="1" applyFill="1" applyAlignment="1" quotePrefix="1">
      <alignment horizontal="left"/>
    </xf>
    <xf numFmtId="0" fontId="1" fillId="2" borderId="0" xfId="0" applyFont="1" applyFill="1" applyAlignment="1">
      <alignment horizontal="left" wrapText="1"/>
    </xf>
    <xf numFmtId="0" fontId="1" fillId="2" borderId="0" xfId="0" applyFont="1" applyFill="1" applyAlignment="1">
      <alignment horizontal="justify"/>
    </xf>
    <xf numFmtId="164" fontId="1" fillId="2" borderId="0" xfId="15" applyNumberFormat="1" applyFont="1" applyFill="1" applyAlignment="1">
      <alignment horizontal="justify"/>
    </xf>
    <xf numFmtId="0" fontId="1" fillId="2" borderId="0" xfId="0" applyFont="1" applyFill="1" applyAlignment="1">
      <alignment wrapText="1"/>
    </xf>
    <xf numFmtId="14" fontId="1" fillId="2" borderId="0" xfId="0" applyNumberFormat="1" applyFont="1" applyFill="1" applyBorder="1" applyAlignment="1">
      <alignment horizontal="right"/>
    </xf>
    <xf numFmtId="14" fontId="1" fillId="2" borderId="0" xfId="0" applyNumberFormat="1" applyFont="1" applyFill="1" applyBorder="1" applyAlignment="1" quotePrefix="1">
      <alignment horizontal="right"/>
    </xf>
    <xf numFmtId="164" fontId="8" fillId="2" borderId="0" xfId="15" applyNumberFormat="1" applyFont="1" applyFill="1" applyAlignment="1">
      <alignment horizontal="center"/>
    </xf>
    <xf numFmtId="0" fontId="8" fillId="2" borderId="0" xfId="0" applyFont="1" applyFill="1" applyAlignment="1">
      <alignment horizontal="right"/>
    </xf>
    <xf numFmtId="0" fontId="1" fillId="2" borderId="0" xfId="0" applyFont="1" applyFill="1" applyAlignment="1">
      <alignment horizontal="left" vertical="center"/>
    </xf>
    <xf numFmtId="0" fontId="1" fillId="2" borderId="0" xfId="0" applyFont="1" applyFill="1" applyAlignment="1">
      <alignment vertical="center"/>
    </xf>
    <xf numFmtId="164" fontId="1" fillId="2" borderId="0" xfId="15" applyNumberFormat="1" applyFont="1" applyFill="1" applyAlignment="1">
      <alignment vertical="center"/>
    </xf>
    <xf numFmtId="0" fontId="3" fillId="2" borderId="0" xfId="0" applyFont="1" applyFill="1" applyAlignment="1" quotePrefix="1">
      <alignment/>
    </xf>
    <xf numFmtId="0" fontId="1" fillId="2" borderId="0" xfId="0" applyFont="1" applyFill="1" applyAlignment="1">
      <alignment horizontal="right"/>
    </xf>
    <xf numFmtId="0" fontId="15" fillId="2" borderId="0" xfId="0" applyFont="1" applyFill="1" applyBorder="1" applyAlignment="1">
      <alignment/>
    </xf>
    <xf numFmtId="0" fontId="1" fillId="2" borderId="0" xfId="0" applyFont="1" applyFill="1" applyBorder="1" applyAlignment="1">
      <alignment/>
    </xf>
    <xf numFmtId="41" fontId="3" fillId="2" borderId="0" xfId="15" applyNumberFormat="1" applyFont="1" applyFill="1" applyBorder="1" applyAlignment="1">
      <alignment/>
    </xf>
    <xf numFmtId="164" fontId="15" fillId="2" borderId="0" xfId="15" applyNumberFormat="1" applyFont="1" applyFill="1" applyAlignment="1">
      <alignment/>
    </xf>
    <xf numFmtId="0" fontId="8" fillId="2" borderId="0" xfId="0" applyFont="1" applyFill="1" applyBorder="1" applyAlignment="1" quotePrefix="1">
      <alignment horizontal="left"/>
    </xf>
    <xf numFmtId="0" fontId="1" fillId="2" borderId="0" xfId="0" applyFont="1" applyFill="1" applyBorder="1" applyAlignment="1">
      <alignment horizontal="left" indent="1"/>
    </xf>
    <xf numFmtId="41" fontId="3" fillId="2" borderId="0" xfId="15" applyNumberFormat="1" applyFont="1" applyFill="1" applyBorder="1" applyAlignment="1">
      <alignment horizontal="left" indent="1"/>
    </xf>
    <xf numFmtId="0" fontId="1" fillId="2" borderId="0" xfId="0" applyFont="1" applyFill="1" applyAlignment="1">
      <alignment horizontal="left" indent="1"/>
    </xf>
    <xf numFmtId="164" fontId="8" fillId="2" borderId="0" xfId="0" applyNumberFormat="1" applyFont="1" applyFill="1" applyBorder="1" applyAlignment="1">
      <alignment horizontal="right" vertical="center"/>
    </xf>
    <xf numFmtId="0" fontId="1" fillId="2" borderId="0" xfId="0" applyFont="1" applyFill="1" applyAlignment="1" quotePrefix="1">
      <alignment horizontal="left" vertical="center"/>
    </xf>
    <xf numFmtId="0" fontId="3" fillId="2" borderId="1" xfId="0" applyFont="1" applyFill="1" applyBorder="1" applyAlignment="1">
      <alignment horizontal="left" vertical="center"/>
    </xf>
    <xf numFmtId="0" fontId="3" fillId="2" borderId="1" xfId="15" applyNumberFormat="1" applyFont="1" applyFill="1" applyBorder="1" applyAlignment="1">
      <alignment horizontal="center" vertical="center" wrapText="1"/>
    </xf>
    <xf numFmtId="0" fontId="3" fillId="2" borderId="1" xfId="0" applyFont="1" applyFill="1" applyBorder="1" applyAlignment="1">
      <alignment vertical="center"/>
    </xf>
    <xf numFmtId="0" fontId="1" fillId="2" borderId="1" xfId="15" applyNumberFormat="1" applyFont="1" applyFill="1" applyBorder="1" applyAlignment="1">
      <alignment horizontal="center" vertical="center" wrapText="1"/>
    </xf>
    <xf numFmtId="164" fontId="1" fillId="2" borderId="1" xfId="15" applyNumberFormat="1" applyFont="1" applyFill="1" applyBorder="1" applyAlignment="1">
      <alignment horizontal="center" vertical="center" wrapText="1"/>
    </xf>
    <xf numFmtId="0" fontId="3" fillId="2" borderId="0" xfId="15" applyNumberFormat="1" applyFont="1" applyFill="1" applyBorder="1" applyAlignment="1">
      <alignment vertical="center" wrapText="1"/>
    </xf>
    <xf numFmtId="164" fontId="3" fillId="2" borderId="0" xfId="15" applyNumberFormat="1" applyFont="1" applyFill="1" applyBorder="1" applyAlignment="1">
      <alignment vertical="center" wrapText="1"/>
    </xf>
    <xf numFmtId="164" fontId="1" fillId="2" borderId="0" xfId="15" applyNumberFormat="1" applyFont="1" applyFill="1" applyBorder="1" applyAlignment="1">
      <alignment vertical="center" wrapText="1"/>
    </xf>
    <xf numFmtId="41" fontId="1" fillId="2" borderId="0" xfId="15" applyNumberFormat="1" applyFont="1" applyFill="1" applyBorder="1" applyAlignment="1">
      <alignment/>
    </xf>
    <xf numFmtId="164" fontId="1" fillId="2" borderId="0" xfId="15" applyNumberFormat="1" applyFont="1" applyFill="1" applyBorder="1" applyAlignment="1">
      <alignment/>
    </xf>
    <xf numFmtId="0" fontId="8" fillId="2" borderId="0" xfId="0" applyFont="1" applyFill="1" applyAlignment="1">
      <alignment vertical="center"/>
    </xf>
    <xf numFmtId="41" fontId="8" fillId="2" borderId="0" xfId="24" applyNumberFormat="1" applyFont="1" applyFill="1" applyBorder="1" applyAlignment="1">
      <alignment/>
      <protection/>
    </xf>
    <xf numFmtId="41" fontId="8" fillId="2" borderId="0" xfId="15" applyNumberFormat="1" applyFont="1" applyFill="1" applyBorder="1" applyAlignment="1">
      <alignment/>
    </xf>
    <xf numFmtId="164" fontId="8" fillId="2" borderId="0" xfId="15" applyNumberFormat="1" applyFont="1" applyFill="1" applyAlignment="1">
      <alignment vertical="center"/>
    </xf>
    <xf numFmtId="0" fontId="8" fillId="2" borderId="1" xfId="0" applyFont="1" applyFill="1" applyBorder="1" applyAlignment="1" quotePrefix="1">
      <alignment vertical="center"/>
    </xf>
    <xf numFmtId="0" fontId="8" fillId="2" borderId="1" xfId="0" applyFont="1" applyFill="1" applyBorder="1" applyAlignment="1">
      <alignment vertical="center"/>
    </xf>
    <xf numFmtId="164" fontId="3" fillId="2" borderId="1" xfId="15" applyNumberFormat="1" applyFont="1" applyFill="1" applyBorder="1" applyAlignment="1">
      <alignment horizontal="center" vertical="center"/>
    </xf>
    <xf numFmtId="164" fontId="3" fillId="2" borderId="1" xfId="15" applyNumberFormat="1" applyFont="1" applyFill="1" applyBorder="1" applyAlignment="1">
      <alignment vertical="center" wrapText="1"/>
    </xf>
    <xf numFmtId="41" fontId="8" fillId="2" borderId="1" xfId="15" applyNumberFormat="1" applyFont="1" applyFill="1" applyBorder="1" applyAlignment="1">
      <alignment/>
    </xf>
    <xf numFmtId="41" fontId="8" fillId="2" borderId="1" xfId="24" applyNumberFormat="1" applyFont="1" applyFill="1" applyBorder="1" applyAlignment="1">
      <alignment/>
      <protection/>
    </xf>
    <xf numFmtId="164" fontId="8" fillId="2" borderId="1" xfId="15" applyNumberFormat="1" applyFont="1" applyFill="1" applyBorder="1" applyAlignment="1">
      <alignment vertical="center"/>
    </xf>
    <xf numFmtId="164" fontId="1" fillId="2" borderId="1" xfId="15" applyNumberFormat="1" applyFont="1" applyFill="1" applyBorder="1" applyAlignment="1">
      <alignment vertical="center" wrapText="1"/>
    </xf>
    <xf numFmtId="164" fontId="3" fillId="2" borderId="1" xfId="15" applyNumberFormat="1" applyFont="1" applyFill="1" applyBorder="1" applyAlignment="1">
      <alignment vertical="center"/>
    </xf>
    <xf numFmtId="164" fontId="1" fillId="2" borderId="1" xfId="15" applyNumberFormat="1" applyFont="1" applyFill="1" applyBorder="1" applyAlignment="1">
      <alignment horizontal="center" vertical="center"/>
    </xf>
    <xf numFmtId="0" fontId="3" fillId="2" borderId="0" xfId="0" applyFont="1" applyFill="1" applyBorder="1" applyAlignment="1">
      <alignment horizontal="left" vertical="center"/>
    </xf>
    <xf numFmtId="0" fontId="8" fillId="2" borderId="0" xfId="0" applyFont="1" applyFill="1" applyAlignment="1">
      <alignment horizontal="justify" vertical="center"/>
    </xf>
    <xf numFmtId="3" fontId="8" fillId="2" borderId="0" xfId="0" applyNumberFormat="1" applyFont="1" applyFill="1" applyAlignment="1">
      <alignment horizontal="right" vertical="center"/>
    </xf>
    <xf numFmtId="0" fontId="8" fillId="2" borderId="0" xfId="0" applyFont="1" applyFill="1" applyAlignment="1">
      <alignment horizontal="left" vertical="center"/>
    </xf>
    <xf numFmtId="0" fontId="8" fillId="2" borderId="0" xfId="0" applyFont="1" applyFill="1" applyAlignment="1">
      <alignment horizontal="justify"/>
    </xf>
    <xf numFmtId="164" fontId="8" fillId="2" borderId="0" xfId="15" applyNumberFormat="1" applyFont="1" applyFill="1" applyAlignment="1">
      <alignment horizontal="left" vertical="center" indent="1"/>
    </xf>
    <xf numFmtId="164" fontId="8" fillId="2" borderId="0" xfId="15" applyNumberFormat="1" applyFont="1" applyFill="1" applyAlignment="1">
      <alignment horizontal="center" vertical="center"/>
    </xf>
    <xf numFmtId="0" fontId="3" fillId="2" borderId="0" xfId="0" applyFont="1" applyFill="1" applyAlignment="1">
      <alignment horizontal="justify" vertical="center" wrapText="1"/>
    </xf>
    <xf numFmtId="0" fontId="8" fillId="2" borderId="0" xfId="0" applyFont="1" applyFill="1" applyAlignment="1" quotePrefix="1">
      <alignment horizontal="justify" vertical="center" wrapText="1"/>
    </xf>
    <xf numFmtId="0" fontId="1" fillId="2" borderId="0" xfId="0" applyFont="1" applyFill="1" applyBorder="1" applyAlignment="1" quotePrefix="1">
      <alignment horizontal="left"/>
    </xf>
    <xf numFmtId="0" fontId="3" fillId="2" borderId="0" xfId="0" applyFont="1" applyFill="1" applyBorder="1" applyAlignment="1">
      <alignment/>
    </xf>
    <xf numFmtId="164" fontId="8" fillId="2" borderId="0" xfId="15" applyNumberFormat="1" applyFont="1" applyFill="1" applyAlignment="1">
      <alignment horizontal="right" vertical="center"/>
    </xf>
    <xf numFmtId="9" fontId="1" fillId="2" borderId="0" xfId="0" applyNumberFormat="1" applyFont="1" applyFill="1" applyAlignment="1">
      <alignment/>
    </xf>
    <xf numFmtId="9" fontId="3" fillId="2" borderId="0" xfId="0" applyNumberFormat="1" applyFont="1" applyFill="1" applyBorder="1" applyAlignment="1" quotePrefix="1">
      <alignment horizontal="right"/>
    </xf>
    <xf numFmtId="14" fontId="3" fillId="2" borderId="0" xfId="0" applyNumberFormat="1" applyFont="1" applyFill="1" applyAlignment="1">
      <alignment horizontal="center"/>
    </xf>
    <xf numFmtId="0" fontId="3" fillId="2" borderId="0" xfId="0" applyFont="1" applyFill="1" applyAlignment="1">
      <alignment horizontal="center"/>
    </xf>
    <xf numFmtId="164" fontId="3" fillId="2" borderId="0" xfId="15" applyNumberFormat="1" applyFont="1" applyFill="1" applyAlignment="1">
      <alignment horizontal="center" vertical="center"/>
    </xf>
    <xf numFmtId="0" fontId="3" fillId="2" borderId="0" xfId="0" applyFont="1" applyFill="1" applyAlignment="1" quotePrefix="1">
      <alignment vertical="center"/>
    </xf>
    <xf numFmtId="164" fontId="3" fillId="2" borderId="1" xfId="15" applyNumberFormat="1" applyFont="1" applyFill="1" applyBorder="1" applyAlignment="1">
      <alignment horizontal="right"/>
    </xf>
    <xf numFmtId="164" fontId="3" fillId="2" borderId="1" xfId="15" applyNumberFormat="1" applyFont="1" applyFill="1" applyBorder="1" applyAlignment="1">
      <alignment horizontal="left" vertical="center"/>
    </xf>
    <xf numFmtId="164" fontId="3" fillId="2" borderId="1" xfId="15" applyNumberFormat="1" applyFont="1" applyFill="1" applyBorder="1" applyAlignment="1">
      <alignment horizontal="right" vertical="center"/>
    </xf>
    <xf numFmtId="41" fontId="1" fillId="2" borderId="0" xfId="0" applyNumberFormat="1" applyFont="1" applyFill="1" applyAlignment="1">
      <alignment horizontal="center" vertical="center"/>
    </xf>
    <xf numFmtId="164" fontId="3" fillId="2" borderId="0" xfId="15" applyNumberFormat="1" applyFont="1" applyFill="1" applyAlignment="1">
      <alignment horizontal="right"/>
    </xf>
    <xf numFmtId="0" fontId="8" fillId="2" borderId="0" xfId="0" applyFont="1" applyFill="1" applyAlignment="1" quotePrefix="1">
      <alignment/>
    </xf>
    <xf numFmtId="164" fontId="3" fillId="2" borderId="0" xfId="0" applyNumberFormat="1" applyFont="1" applyFill="1" applyAlignment="1">
      <alignment horizontal="justify"/>
    </xf>
    <xf numFmtId="0" fontId="15" fillId="2" borderId="0" xfId="0" applyFont="1" applyFill="1" applyAlignment="1">
      <alignment horizontal="left" vertical="center"/>
    </xf>
    <xf numFmtId="0" fontId="15" fillId="2" borderId="0" xfId="0" applyFont="1" applyFill="1" applyAlignment="1">
      <alignment vertical="center"/>
    </xf>
    <xf numFmtId="0" fontId="8" fillId="2" borderId="0" xfId="0" applyFont="1" applyFill="1" applyAlignment="1" quotePrefix="1">
      <alignment vertical="center"/>
    </xf>
    <xf numFmtId="164" fontId="8" fillId="2" borderId="0" xfId="15" applyNumberFormat="1" applyFont="1" applyFill="1" applyBorder="1" applyAlignment="1" quotePrefix="1">
      <alignment horizontal="right" vertical="center"/>
    </xf>
    <xf numFmtId="3" fontId="3" fillId="2" borderId="0" xfId="15" applyNumberFormat="1" applyFont="1" applyFill="1" applyBorder="1" applyAlignment="1" quotePrefix="1">
      <alignment horizontal="right" vertical="center"/>
    </xf>
    <xf numFmtId="9" fontId="3" fillId="2" borderId="0" xfId="25" applyFont="1" applyFill="1" applyAlignment="1">
      <alignment horizontal="right" vertical="center"/>
    </xf>
    <xf numFmtId="9" fontId="3" fillId="2" borderId="1" xfId="25" applyFont="1" applyFill="1" applyBorder="1" applyAlignment="1">
      <alignment horizontal="right" vertical="center"/>
    </xf>
    <xf numFmtId="164" fontId="3" fillId="2" borderId="2" xfId="15" applyNumberFormat="1" applyFont="1" applyFill="1" applyBorder="1" applyAlignment="1">
      <alignment horizontal="right" vertical="center"/>
    </xf>
    <xf numFmtId="0" fontId="3" fillId="2" borderId="0" xfId="0" applyFont="1" applyFill="1" applyAlignment="1" quotePrefix="1">
      <alignment horizontal="justify" vertical="center"/>
    </xf>
    <xf numFmtId="164" fontId="3" fillId="2" borderId="0" xfId="25" applyNumberFormat="1" applyFont="1" applyFill="1" applyAlignment="1">
      <alignment horizontal="right" vertical="center"/>
    </xf>
    <xf numFmtId="0" fontId="15" fillId="2" borderId="0" xfId="0" applyFont="1" applyFill="1" applyAlignment="1">
      <alignment horizontal="justify" vertical="center"/>
    </xf>
    <xf numFmtId="164" fontId="3" fillId="2" borderId="1" xfId="25" applyNumberFormat="1" applyFont="1" applyFill="1" applyBorder="1" applyAlignment="1">
      <alignment horizontal="right" vertical="center"/>
    </xf>
    <xf numFmtId="43" fontId="1" fillId="2" borderId="0" xfId="15" applyNumberFormat="1" applyFont="1" applyFill="1" applyBorder="1" applyAlignment="1">
      <alignment horizontal="right" vertical="center"/>
    </xf>
    <xf numFmtId="41" fontId="19" fillId="2" borderId="0" xfId="24" applyNumberFormat="1" applyFont="1" applyFill="1" applyBorder="1" applyAlignment="1">
      <alignment/>
      <protection/>
    </xf>
    <xf numFmtId="41" fontId="19" fillId="2" borderId="0" xfId="15" applyNumberFormat="1" applyFont="1" applyFill="1" applyBorder="1" applyAlignment="1">
      <alignment/>
    </xf>
    <xf numFmtId="164" fontId="19" fillId="2" borderId="0" xfId="15" applyNumberFormat="1" applyFont="1" applyFill="1" applyBorder="1" applyAlignment="1">
      <alignment/>
    </xf>
    <xf numFmtId="164" fontId="20" fillId="2" borderId="0" xfId="15" applyNumberFormat="1" applyFont="1" applyFill="1" applyBorder="1" applyAlignment="1">
      <alignment vertical="center" wrapText="1"/>
    </xf>
    <xf numFmtId="164" fontId="19" fillId="2" borderId="0" xfId="15" applyNumberFormat="1" applyFont="1" applyFill="1" applyAlignment="1">
      <alignment vertical="center"/>
    </xf>
    <xf numFmtId="164" fontId="19" fillId="2" borderId="0" xfId="15" applyNumberFormat="1" applyFont="1" applyFill="1" applyBorder="1" applyAlignment="1">
      <alignment vertical="center" wrapText="1"/>
    </xf>
    <xf numFmtId="0" fontId="6" fillId="2" borderId="0" xfId="20" applyFont="1" applyFill="1" applyBorder="1" applyAlignment="1">
      <alignment vertical="center"/>
      <protection/>
    </xf>
    <xf numFmtId="0" fontId="3" fillId="2" borderId="0" xfId="20" applyFont="1" applyFill="1" applyBorder="1" applyAlignment="1">
      <alignment vertical="center"/>
      <protection/>
    </xf>
    <xf numFmtId="41" fontId="1" fillId="2" borderId="1" xfId="15" applyNumberFormat="1" applyFont="1" applyFill="1" applyBorder="1" applyAlignment="1">
      <alignment horizontal="center" vertical="center" wrapText="1"/>
    </xf>
    <xf numFmtId="0" fontId="8" fillId="2" borderId="0" xfId="24" applyFont="1" applyFill="1" applyBorder="1" applyAlignment="1" quotePrefix="1">
      <alignment horizontal="justify"/>
      <protection/>
    </xf>
    <xf numFmtId="164" fontId="8" fillId="2" borderId="0" xfId="15" applyNumberFormat="1" applyFont="1" applyFill="1" applyBorder="1" applyAlignment="1">
      <alignment horizontal="right"/>
    </xf>
    <xf numFmtId="0" fontId="8" fillId="2" borderId="1" xfId="24" applyFont="1" applyFill="1" applyBorder="1" applyAlignment="1" quotePrefix="1">
      <alignment horizontal="left"/>
      <protection/>
    </xf>
    <xf numFmtId="0" fontId="8" fillId="2" borderId="1" xfId="24" applyFont="1" applyFill="1" applyBorder="1" applyAlignment="1" quotePrefix="1">
      <alignment horizontal="justify"/>
      <protection/>
    </xf>
    <xf numFmtId="164" fontId="8" fillId="2" borderId="1" xfId="15" applyNumberFormat="1" applyFont="1" applyFill="1" applyBorder="1" applyAlignment="1">
      <alignment/>
    </xf>
    <xf numFmtId="0" fontId="8" fillId="2" borderId="0" xfId="24" applyFont="1" applyFill="1" applyBorder="1" applyAlignment="1">
      <alignment horizontal="left"/>
      <protection/>
    </xf>
    <xf numFmtId="164" fontId="8" fillId="2" borderId="1" xfId="15" applyNumberFormat="1" applyFont="1" applyFill="1" applyBorder="1" applyAlignment="1">
      <alignment horizontal="right"/>
    </xf>
    <xf numFmtId="0" fontId="9" fillId="2" borderId="0" xfId="0" applyFont="1" applyFill="1" applyBorder="1" applyAlignment="1">
      <alignment vertical="center"/>
    </xf>
    <xf numFmtId="41" fontId="17" fillId="2" borderId="0" xfId="15" applyNumberFormat="1" applyFont="1" applyFill="1" applyBorder="1" applyAlignment="1">
      <alignment horizontal="right" vertical="center" wrapText="1"/>
    </xf>
    <xf numFmtId="14" fontId="1" fillId="2" borderId="0" xfId="17" applyNumberFormat="1" applyFont="1" applyFill="1" applyBorder="1" applyAlignment="1">
      <alignment horizontal="center" vertical="center" wrapText="1"/>
    </xf>
    <xf numFmtId="164" fontId="21" fillId="2" borderId="1" xfId="15" applyNumberFormat="1" applyFont="1" applyFill="1" applyBorder="1" applyAlignment="1">
      <alignment vertical="center"/>
    </xf>
    <xf numFmtId="0" fontId="8" fillId="2" borderId="0" xfId="0" applyFont="1" applyFill="1" applyAlignment="1" quotePrefix="1">
      <alignment horizontal="justify" vertical="center" wrapText="1"/>
    </xf>
    <xf numFmtId="0" fontId="8" fillId="2" borderId="0" xfId="0" applyFont="1" applyFill="1" applyAlignment="1">
      <alignment horizontal="justify" vertical="center" wrapText="1"/>
    </xf>
    <xf numFmtId="0" fontId="3" fillId="2" borderId="0" xfId="0" applyFont="1" applyFill="1" applyBorder="1" applyAlignment="1">
      <alignment horizontal="left" wrapText="1"/>
    </xf>
    <xf numFmtId="164" fontId="1" fillId="2" borderId="0" xfId="15" applyNumberFormat="1" applyFont="1" applyFill="1" applyBorder="1" applyAlignment="1">
      <alignment horizontal="center" vertical="center"/>
    </xf>
    <xf numFmtId="0" fontId="1" fillId="2" borderId="0" xfId="0" applyFont="1" applyFill="1" applyBorder="1" applyAlignment="1">
      <alignment horizontal="center" vertical="center"/>
    </xf>
    <xf numFmtId="164" fontId="8" fillId="2" borderId="0" xfId="15" applyNumberFormat="1" applyFont="1" applyFill="1" applyBorder="1" applyAlignment="1">
      <alignment horizontal="center" vertical="center"/>
    </xf>
    <xf numFmtId="164" fontId="3" fillId="2" borderId="0" xfId="15" applyNumberFormat="1" applyFont="1" applyFill="1" applyBorder="1" applyAlignment="1">
      <alignment horizontal="right" vertical="center"/>
    </xf>
    <xf numFmtId="164" fontId="3" fillId="2" borderId="0" xfId="15" applyNumberFormat="1" applyFont="1" applyFill="1" applyBorder="1" applyAlignment="1">
      <alignment horizontal="right"/>
    </xf>
    <xf numFmtId="43" fontId="1" fillId="2" borderId="0" xfId="15"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vertical="center"/>
    </xf>
    <xf numFmtId="0" fontId="3" fillId="2" borderId="0" xfId="0" applyFont="1" applyFill="1" applyAlignment="1">
      <alignment horizontal="justify" vertical="center"/>
    </xf>
    <xf numFmtId="164" fontId="15" fillId="2" borderId="0" xfId="15" applyNumberFormat="1" applyFont="1" applyFill="1" applyBorder="1" applyAlignment="1">
      <alignment horizontal="center" vertical="center"/>
    </xf>
    <xf numFmtId="0" fontId="1" fillId="2" borderId="0" xfId="0" applyFont="1" applyFill="1" applyAlignment="1">
      <alignment horizontal="center" vertical="center"/>
    </xf>
    <xf numFmtId="0" fontId="3" fillId="2" borderId="0" xfId="0" applyFont="1" applyFill="1" applyAlignment="1">
      <alignment horizontal="justify"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Border="1" applyAlignment="1">
      <alignment wrapText="1"/>
    </xf>
    <xf numFmtId="0" fontId="3" fillId="2" borderId="0" xfId="0" applyFont="1" applyFill="1" applyBorder="1" applyAlignment="1" quotePrefix="1">
      <alignment horizontal="left" wrapText="1"/>
    </xf>
    <xf numFmtId="0" fontId="2" fillId="2" borderId="0" xfId="0" applyFont="1" applyFill="1" applyAlignment="1">
      <alignment wrapText="1"/>
    </xf>
    <xf numFmtId="0" fontId="8" fillId="2" borderId="0" xfId="0" applyFont="1" applyFill="1" applyAlignment="1">
      <alignment horizontal="justify"/>
    </xf>
    <xf numFmtId="0" fontId="0" fillId="2" borderId="0" xfId="0" applyFont="1" applyFill="1" applyAlignment="1">
      <alignment vertical="center" wrapText="1"/>
    </xf>
    <xf numFmtId="0" fontId="8" fillId="2" borderId="0" xfId="0" applyFont="1" applyFill="1" applyBorder="1" applyAlignment="1" quotePrefix="1">
      <alignment horizontal="justify" wrapText="1"/>
    </xf>
    <xf numFmtId="0" fontId="5" fillId="2" borderId="0" xfId="0" applyFill="1" applyAlignment="1">
      <alignment wrapText="1"/>
    </xf>
    <xf numFmtId="0" fontId="3" fillId="2" borderId="0" xfId="0" applyFont="1" applyFill="1" applyAlignment="1">
      <alignment horizontal="justify"/>
    </xf>
    <xf numFmtId="0" fontId="3" fillId="2" borderId="0" xfId="23" applyFont="1" applyFill="1" applyBorder="1" applyAlignment="1">
      <alignment horizontal="justify" wrapText="1"/>
      <protection/>
    </xf>
    <xf numFmtId="0" fontId="3" fillId="2" borderId="0" xfId="23" applyFont="1" applyFill="1" applyBorder="1" applyAlignment="1">
      <alignment wrapText="1"/>
      <protection/>
    </xf>
    <xf numFmtId="0" fontId="3" fillId="2" borderId="0" xfId="0" applyFont="1" applyFill="1" applyAlignment="1">
      <alignment horizontal="justify" wrapText="1"/>
    </xf>
    <xf numFmtId="0" fontId="2" fillId="2" borderId="0" xfId="0" applyFont="1" applyFill="1" applyAlignment="1">
      <alignment horizontal="justify" wrapText="1"/>
    </xf>
    <xf numFmtId="0" fontId="0" fillId="2" borderId="0" xfId="0" applyFont="1" applyFill="1" applyAlignment="1">
      <alignment horizontal="justify" wrapText="1"/>
    </xf>
    <xf numFmtId="0" fontId="3" fillId="2" borderId="0" xfId="20" applyFont="1" applyFill="1" applyAlignment="1" quotePrefix="1">
      <alignment horizontal="justify" wrapText="1"/>
      <protection/>
    </xf>
    <xf numFmtId="0" fontId="3" fillId="2" borderId="0" xfId="20" applyFont="1" applyFill="1" applyAlignment="1">
      <alignment horizontal="justify" wrapText="1"/>
      <protection/>
    </xf>
    <xf numFmtId="3" fontId="3" fillId="2" borderId="0" xfId="21" applyNumberFormat="1" applyFont="1" applyFill="1" applyBorder="1" applyAlignment="1">
      <alignment horizontal="justify" wrapText="1"/>
      <protection/>
    </xf>
    <xf numFmtId="3" fontId="3" fillId="2" borderId="0" xfId="0" applyNumberFormat="1" applyFont="1" applyFill="1" applyBorder="1" applyAlignment="1">
      <alignment horizontal="left" wrapText="1"/>
    </xf>
    <xf numFmtId="0" fontId="8" fillId="2" borderId="0" xfId="0" applyFont="1" applyFill="1" applyBorder="1" applyAlignment="1">
      <alignment horizontal="justify" vertical="center" wrapText="1"/>
    </xf>
    <xf numFmtId="0" fontId="16" fillId="2" borderId="0" xfId="0" applyFont="1" applyFill="1" applyAlignment="1">
      <alignment wrapText="1"/>
    </xf>
    <xf numFmtId="0" fontId="3" fillId="2" borderId="0" xfId="21" applyNumberFormat="1" applyFont="1" applyFill="1" applyBorder="1" applyAlignment="1">
      <alignment horizontal="justify" wrapText="1"/>
      <protection/>
    </xf>
    <xf numFmtId="0" fontId="0" fillId="2" borderId="0" xfId="0" applyNumberFormat="1" applyFont="1" applyFill="1" applyAlignment="1">
      <alignment wrapText="1"/>
    </xf>
    <xf numFmtId="0" fontId="1" fillId="2" borderId="6" xfId="24" applyFont="1" applyFill="1" applyBorder="1" applyAlignment="1">
      <alignment horizontal="left" vertical="center" wrapText="1"/>
      <protection/>
    </xf>
  </cellXfs>
  <cellStyles count="13">
    <cellStyle name="Normal" xfId="0"/>
    <cellStyle name="Comma" xfId="15"/>
    <cellStyle name="Comma [0]" xfId="16"/>
    <cellStyle name="Comma 2" xfId="17"/>
    <cellStyle name="Currency" xfId="18"/>
    <cellStyle name="Currency [0]" xfId="19"/>
    <cellStyle name="Normal_Auditor's Report HSC 2005-in" xfId="20"/>
    <cellStyle name="Normal_BCTC -TS4-CN -08" xfId="21"/>
    <cellStyle name="Normal_KQKD1" xfId="22"/>
    <cellStyle name="Normal_SANG TAO CN 2008-final" xfId="23"/>
    <cellStyle name="Normal_thminh1" xfId="24"/>
    <cellStyle name="Percent" xfId="25"/>
    <cellStyle name="Style 1"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Cimaron\LOCALS~1\Temp\Rar$DI00.875\BCTC01-10H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TDC"/>
      <sheetName val="BIA"/>
      <sheetName val="MUCLUC"/>
      <sheetName val="BCTGD"/>
      <sheetName val="BCKT-HN"/>
      <sheetName val="BCDKT"/>
      <sheetName val="KQKD"/>
      <sheetName val="LCTT"/>
      <sheetName val="TM"/>
      <sheetName val="von"/>
      <sheetName val="Sheet1"/>
    </sheetNames>
    <sheetDataSet>
      <sheetData sheetId="5">
        <row r="1">
          <cell r="A1" t="str">
            <v>COÂNG TY COÅ PHAÀN  THUÛY SAÛN SOÁ 4 </v>
          </cell>
        </row>
        <row r="4">
          <cell r="H4" t="str">
            <v>Ñôn vò tính: Ñoàng Vieät Nam</v>
          </cell>
        </row>
        <row r="9">
          <cell r="F9">
            <v>13206768148</v>
          </cell>
          <cell r="H9">
            <v>3484754421</v>
          </cell>
        </row>
        <row r="73">
          <cell r="F73">
            <v>172788144029.6</v>
          </cell>
        </row>
        <row r="74">
          <cell r="F74">
            <v>84703500000</v>
          </cell>
        </row>
        <row r="75">
          <cell r="F75">
            <v>58558245765</v>
          </cell>
        </row>
        <row r="76">
          <cell r="F76">
            <v>-8352000</v>
          </cell>
        </row>
        <row r="78">
          <cell r="F78">
            <v>5487848558</v>
          </cell>
          <cell r="H78">
            <v>5487848558</v>
          </cell>
        </row>
        <row r="79">
          <cell r="F79">
            <v>2345000000</v>
          </cell>
        </row>
        <row r="80">
          <cell r="F80">
            <v>22043762903.6</v>
          </cell>
        </row>
      </sheetData>
      <sheetData sheetId="6">
        <row r="1">
          <cell r="A1" t="str">
            <v>COÂNG TY COÅ PHAÀN  THUÛY SAÛN SOÁ 4 </v>
          </cell>
        </row>
      </sheetData>
      <sheetData sheetId="7">
        <row r="1">
          <cell r="A1" t="str">
            <v>COÂNG TY COÅ PHAÀN  THUÛY SAÛN SOÁ 4 </v>
          </cell>
        </row>
        <row r="51">
          <cell r="C51" t="str">
            <v>Keá toaùn tröôûng</v>
          </cell>
          <cell r="D51" t="str">
            <v> Toång Giaùm ñoác </v>
          </cell>
        </row>
        <row r="56">
          <cell r="C56" t="str">
            <v>Ñoã Thanh Nga</v>
          </cell>
          <cell r="D56" t="str">
            <v>Nguyeãn Vaên Löïc</v>
          </cell>
        </row>
      </sheetData>
      <sheetData sheetId="8">
        <row r="1">
          <cell r="A1" t="str">
            <v>COÂNG TY COÅ PHAÀN  THUÛY SAÛN SOÁ 4 </v>
          </cell>
        </row>
      </sheetData>
      <sheetData sheetId="9">
        <row r="14">
          <cell r="D14">
            <v>84703500000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32"/>
  <sheetViews>
    <sheetView tabSelected="1" workbookViewId="0" topLeftCell="A24">
      <selection activeCell="I1" sqref="I1:L16384"/>
    </sheetView>
  </sheetViews>
  <sheetFormatPr defaultColWidth="9.140625" defaultRowHeight="19.5" customHeight="1"/>
  <cols>
    <col min="1" max="2" width="1.7109375" style="8" customWidth="1"/>
    <col min="3" max="3" width="37.8515625" style="8" customWidth="1"/>
    <col min="4" max="4" width="5.7109375" style="34" customWidth="1"/>
    <col min="5" max="5" width="7.8515625" style="34" customWidth="1"/>
    <col min="6" max="6" width="17.7109375" style="98" customWidth="1"/>
    <col min="7" max="7" width="2.7109375" style="8" customWidth="1"/>
    <col min="8" max="8" width="17.7109375" style="98" customWidth="1"/>
    <col min="9" max="16384" width="9.140625" style="8" customWidth="1"/>
  </cols>
  <sheetData>
    <row r="1" spans="1:8" s="4" customFormat="1" ht="19.5" customHeight="1">
      <c r="A1" s="19" t="s">
        <v>281</v>
      </c>
      <c r="C1" s="20"/>
      <c r="D1" s="20"/>
      <c r="E1" s="20"/>
      <c r="F1" s="1"/>
      <c r="G1" s="2"/>
      <c r="H1" s="3" t="s">
        <v>282</v>
      </c>
    </row>
    <row r="2" spans="1:8" s="4" customFormat="1" ht="26.25" customHeight="1">
      <c r="A2" s="21" t="s">
        <v>283</v>
      </c>
      <c r="C2" s="22"/>
      <c r="D2" s="22"/>
      <c r="E2" s="22"/>
      <c r="F2" s="257" t="s">
        <v>284</v>
      </c>
      <c r="G2" s="257"/>
      <c r="H2" s="257"/>
    </row>
    <row r="3" spans="1:8" s="4" customFormat="1" ht="19.5" customHeight="1">
      <c r="A3" s="84" t="s">
        <v>210</v>
      </c>
      <c r="C3" s="22"/>
      <c r="D3" s="22"/>
      <c r="E3" s="22"/>
      <c r="F3" s="257" t="s">
        <v>285</v>
      </c>
      <c r="G3" s="257"/>
      <c r="H3" s="257"/>
    </row>
    <row r="4" spans="2:8" s="4" customFormat="1" ht="24" customHeight="1">
      <c r="B4" s="24"/>
      <c r="F4" s="6"/>
      <c r="G4" s="7"/>
      <c r="H4" s="6" t="s">
        <v>286</v>
      </c>
    </row>
    <row r="5" spans="1:8" s="4" customFormat="1" ht="15" customHeight="1">
      <c r="A5" s="25"/>
      <c r="C5" s="20"/>
      <c r="D5" s="20"/>
      <c r="E5" s="20"/>
      <c r="F5" s="85"/>
      <c r="G5" s="20"/>
      <c r="H5" s="85"/>
    </row>
    <row r="6" spans="1:8" ht="36" customHeight="1">
      <c r="A6" s="255" t="s">
        <v>287</v>
      </c>
      <c r="B6" s="255"/>
      <c r="C6" s="255"/>
      <c r="D6" s="27" t="s">
        <v>288</v>
      </c>
      <c r="E6" s="27" t="s">
        <v>289</v>
      </c>
      <c r="F6" s="86">
        <v>40268</v>
      </c>
      <c r="G6" s="67"/>
      <c r="H6" s="86">
        <v>40178</v>
      </c>
    </row>
    <row r="7" spans="1:8" s="28" customFormat="1" ht="36" customHeight="1">
      <c r="A7" s="28" t="s">
        <v>291</v>
      </c>
      <c r="D7" s="26">
        <v>100</v>
      </c>
      <c r="E7" s="26"/>
      <c r="F7" s="3">
        <f>F8+F12+F16+F24+F28</f>
        <v>177758040210</v>
      </c>
      <c r="G7" s="32"/>
      <c r="H7" s="3">
        <f>H8+H12+H16+H24+H28</f>
        <v>139157063311</v>
      </c>
    </row>
    <row r="8" spans="2:8" s="28" customFormat="1" ht="18.75" customHeight="1">
      <c r="B8" s="28" t="s">
        <v>292</v>
      </c>
      <c r="D8" s="26">
        <v>110</v>
      </c>
      <c r="E8" s="26"/>
      <c r="F8" s="3">
        <f>SUM(F9:F10)</f>
        <v>3930898541</v>
      </c>
      <c r="G8" s="32"/>
      <c r="H8" s="3">
        <f>SUM(H9:H10)</f>
        <v>13206768148</v>
      </c>
    </row>
    <row r="9" spans="2:8" ht="18.75" customHeight="1">
      <c r="B9" s="8" t="s">
        <v>293</v>
      </c>
      <c r="D9" s="34">
        <v>111</v>
      </c>
      <c r="E9" s="34" t="s">
        <v>294</v>
      </c>
      <c r="F9" s="87">
        <f>3196863751+71156912+662877878</f>
        <v>3930898541</v>
      </c>
      <c r="G9" s="11"/>
      <c r="H9" s="5">
        <v>13206768148</v>
      </c>
    </row>
    <row r="10" spans="2:8" ht="16.5" customHeight="1">
      <c r="B10" s="8" t="s">
        <v>295</v>
      </c>
      <c r="D10" s="34">
        <v>112</v>
      </c>
      <c r="F10" s="5"/>
      <c r="G10" s="11"/>
      <c r="H10" s="5"/>
    </row>
    <row r="11" spans="6:8" ht="19.5" customHeight="1">
      <c r="F11" s="5"/>
      <c r="G11" s="11"/>
      <c r="H11" s="5"/>
    </row>
    <row r="12" spans="2:8" s="28" customFormat="1" ht="18.75" customHeight="1">
      <c r="B12" s="28" t="s">
        <v>296</v>
      </c>
      <c r="D12" s="26">
        <v>120</v>
      </c>
      <c r="E12" s="26"/>
      <c r="F12" s="3"/>
      <c r="G12" s="32"/>
      <c r="H12" s="3"/>
    </row>
    <row r="13" spans="2:8" ht="16.5" customHeight="1" hidden="1">
      <c r="B13" s="8" t="s">
        <v>297</v>
      </c>
      <c r="D13" s="34">
        <v>121</v>
      </c>
      <c r="F13" s="5" t="s">
        <v>298</v>
      </c>
      <c r="G13" s="11"/>
      <c r="H13" s="5" t="s">
        <v>298</v>
      </c>
    </row>
    <row r="14" spans="2:8" ht="16.5" customHeight="1" hidden="1">
      <c r="B14" s="8" t="s">
        <v>299</v>
      </c>
      <c r="D14" s="34">
        <v>129</v>
      </c>
      <c r="F14" s="5" t="s">
        <v>298</v>
      </c>
      <c r="G14" s="11"/>
      <c r="H14" s="5" t="s">
        <v>298</v>
      </c>
    </row>
    <row r="15" spans="6:8" ht="19.5" customHeight="1">
      <c r="F15" s="5"/>
      <c r="G15" s="11"/>
      <c r="H15" s="5"/>
    </row>
    <row r="16" spans="2:8" s="28" customFormat="1" ht="18.75" customHeight="1">
      <c r="B16" s="28" t="s">
        <v>300</v>
      </c>
      <c r="D16" s="26">
        <v>130</v>
      </c>
      <c r="E16" s="26"/>
      <c r="F16" s="3">
        <f>SUM(F17:F22)</f>
        <v>37869562988</v>
      </c>
      <c r="G16" s="32"/>
      <c r="H16" s="3">
        <f>SUM(H17:H22)</f>
        <v>69816220352</v>
      </c>
    </row>
    <row r="17" spans="2:8" ht="18.75" customHeight="1">
      <c r="B17" s="8" t="s">
        <v>301</v>
      </c>
      <c r="D17" s="34">
        <v>131</v>
      </c>
      <c r="F17" s="87">
        <f>17660059845+2923645030+8382161573-60349532-226032946-5567372874</f>
        <v>23112111096</v>
      </c>
      <c r="G17" s="11"/>
      <c r="H17" s="5">
        <v>29021612453</v>
      </c>
    </row>
    <row r="18" spans="2:8" ht="18.75" customHeight="1">
      <c r="B18" s="8" t="s">
        <v>302</v>
      </c>
      <c r="D18" s="34">
        <v>132</v>
      </c>
      <c r="F18" s="87">
        <f>10988393374+871944650+18180005</f>
        <v>11878518029</v>
      </c>
      <c r="G18" s="11"/>
      <c r="H18" s="5">
        <v>37927889211</v>
      </c>
    </row>
    <row r="19" spans="2:8" ht="18.75" customHeight="1">
      <c r="B19" s="8" t="s">
        <v>303</v>
      </c>
      <c r="D19" s="34">
        <v>133</v>
      </c>
      <c r="F19" s="5"/>
      <c r="G19" s="11"/>
      <c r="H19" s="5"/>
    </row>
    <row r="20" spans="2:8" ht="18.75" customHeight="1">
      <c r="B20" s="8" t="s">
        <v>304</v>
      </c>
      <c r="D20" s="34">
        <v>134</v>
      </c>
      <c r="F20" s="5"/>
      <c r="G20" s="11"/>
      <c r="H20" s="5"/>
    </row>
    <row r="21" spans="2:8" ht="18.75" customHeight="1">
      <c r="B21" s="8" t="s">
        <v>305</v>
      </c>
      <c r="D21" s="34">
        <v>135</v>
      </c>
      <c r="E21" s="34" t="s">
        <v>306</v>
      </c>
      <c r="F21" s="5">
        <f>10027265023+1373500-5149704660</f>
        <v>4878933863</v>
      </c>
      <c r="G21" s="11"/>
      <c r="H21" s="5">
        <v>4866718688</v>
      </c>
    </row>
    <row r="22" spans="2:8" ht="18.75" customHeight="1">
      <c r="B22" s="8" t="s">
        <v>307</v>
      </c>
      <c r="D22" s="34">
        <v>139</v>
      </c>
      <c r="F22" s="5">
        <v>-2000000000</v>
      </c>
      <c r="G22" s="11"/>
      <c r="H22" s="5">
        <v>-2000000000</v>
      </c>
    </row>
    <row r="23" spans="6:8" ht="19.5" customHeight="1">
      <c r="F23" s="5"/>
      <c r="G23" s="11"/>
      <c r="H23" s="5"/>
    </row>
    <row r="24" spans="2:8" s="28" customFormat="1" ht="18.75" customHeight="1">
      <c r="B24" s="28" t="s">
        <v>308</v>
      </c>
      <c r="D24" s="26">
        <v>140</v>
      </c>
      <c r="E24" s="26"/>
      <c r="F24" s="3">
        <f>SUM(F25:F26)</f>
        <v>122308880876</v>
      </c>
      <c r="G24" s="32"/>
      <c r="H24" s="3">
        <f>SUM(H25:H26)</f>
        <v>53943544125</v>
      </c>
    </row>
    <row r="25" spans="2:8" ht="18.75" customHeight="1">
      <c r="B25" s="8" t="s">
        <v>309</v>
      </c>
      <c r="D25" s="34">
        <v>141</v>
      </c>
      <c r="E25" s="34" t="s">
        <v>310</v>
      </c>
      <c r="F25" s="87">
        <f>27006957377+11377700813+83924222686</f>
        <v>122308880876</v>
      </c>
      <c r="G25" s="11"/>
      <c r="H25" s="5">
        <v>53943544125</v>
      </c>
    </row>
    <row r="26" spans="2:8" ht="18.75" customHeight="1">
      <c r="B26" s="8" t="s">
        <v>311</v>
      </c>
      <c r="D26" s="34">
        <v>149</v>
      </c>
      <c r="E26" s="26"/>
      <c r="F26" s="5"/>
      <c r="G26" s="11"/>
      <c r="H26" s="5"/>
    </row>
    <row r="27" spans="5:8" ht="19.5" customHeight="1">
      <c r="E27" s="26"/>
      <c r="F27" s="5"/>
      <c r="G27" s="11"/>
      <c r="H27" s="5"/>
    </row>
    <row r="28" spans="2:8" s="28" customFormat="1" ht="18.75" customHeight="1">
      <c r="B28" s="28" t="s">
        <v>312</v>
      </c>
      <c r="D28" s="26">
        <v>150</v>
      </c>
      <c r="E28" s="26"/>
      <c r="F28" s="3">
        <f>SUM(F29:F32)</f>
        <v>13648697805</v>
      </c>
      <c r="G28" s="32"/>
      <c r="H28" s="3">
        <f>SUM(H29:H32)</f>
        <v>2190530686</v>
      </c>
    </row>
    <row r="29" spans="2:8" ht="18.75" customHeight="1">
      <c r="B29" s="8" t="s">
        <v>313</v>
      </c>
      <c r="D29" s="34">
        <v>151</v>
      </c>
      <c r="F29" s="87">
        <f>901039642+4449314780+177301109</f>
        <v>5527655531</v>
      </c>
      <c r="G29" s="11"/>
      <c r="H29" s="5">
        <v>536586987</v>
      </c>
    </row>
    <row r="30" spans="2:8" ht="18.75" customHeight="1">
      <c r="B30" s="8" t="s">
        <v>314</v>
      </c>
      <c r="D30" s="34">
        <v>152</v>
      </c>
      <c r="F30" s="5">
        <f>671879659+6177349955+618781954</f>
        <v>7468011568</v>
      </c>
      <c r="G30" s="11"/>
      <c r="H30" s="5">
        <v>603841493</v>
      </c>
    </row>
    <row r="31" spans="2:8" ht="18.75" customHeight="1">
      <c r="B31" s="8" t="s">
        <v>315</v>
      </c>
      <c r="D31" s="34">
        <v>154</v>
      </c>
      <c r="E31" s="34" t="s">
        <v>316</v>
      </c>
      <c r="F31" s="10">
        <f>16924558+351841871</f>
        <v>368766429</v>
      </c>
      <c r="G31" s="11"/>
      <c r="H31" s="5">
        <v>368766429</v>
      </c>
    </row>
    <row r="32" spans="2:8" ht="18.75" customHeight="1" thickBot="1">
      <c r="B32" s="8" t="s">
        <v>317</v>
      </c>
      <c r="D32" s="34">
        <v>158</v>
      </c>
      <c r="F32" s="88">
        <f>114487777+61636500+108140000</f>
        <v>284264277</v>
      </c>
      <c r="G32" s="11"/>
      <c r="H32" s="88">
        <v>681335777</v>
      </c>
    </row>
    <row r="33" spans="6:8" ht="18.75" customHeight="1">
      <c r="F33" s="5"/>
      <c r="G33" s="11"/>
      <c r="H33" s="5"/>
    </row>
    <row r="34" spans="6:8" ht="18.75" customHeight="1">
      <c r="F34" s="5"/>
      <c r="G34" s="11"/>
      <c r="H34" s="5"/>
    </row>
    <row r="35" spans="6:8" ht="18.75" customHeight="1">
      <c r="F35" s="5"/>
      <c r="G35" s="11"/>
      <c r="H35" s="5"/>
    </row>
    <row r="36" spans="6:8" ht="18.75" customHeight="1">
      <c r="F36" s="5"/>
      <c r="G36" s="11"/>
      <c r="H36" s="5"/>
    </row>
    <row r="37" spans="6:8" ht="18.75" customHeight="1">
      <c r="F37" s="5"/>
      <c r="G37" s="11"/>
      <c r="H37" s="5"/>
    </row>
    <row r="38" spans="6:8" ht="18.75" customHeight="1">
      <c r="F38" s="5"/>
      <c r="G38" s="11"/>
      <c r="H38" s="5"/>
    </row>
    <row r="39" spans="6:8" ht="18.75" customHeight="1">
      <c r="F39" s="5"/>
      <c r="G39" s="11"/>
      <c r="H39" s="5"/>
    </row>
    <row r="40" spans="1:8" ht="36" customHeight="1">
      <c r="A40" s="255" t="s">
        <v>287</v>
      </c>
      <c r="B40" s="255"/>
      <c r="C40" s="255"/>
      <c r="D40" s="27" t="s">
        <v>288</v>
      </c>
      <c r="E40" s="27" t="s">
        <v>289</v>
      </c>
      <c r="F40" s="86">
        <f>F6</f>
        <v>40268</v>
      </c>
      <c r="G40" s="67"/>
      <c r="H40" s="86">
        <f>H6</f>
        <v>40178</v>
      </c>
    </row>
    <row r="41" spans="1:8" ht="36" customHeight="1">
      <c r="A41" s="28" t="s">
        <v>318</v>
      </c>
      <c r="B41" s="28"/>
      <c r="C41" s="28"/>
      <c r="D41" s="26">
        <v>200</v>
      </c>
      <c r="F41" s="3">
        <f>F42+F44+F52+F54+F58</f>
        <v>254834731886</v>
      </c>
      <c r="G41" s="11"/>
      <c r="H41" s="3">
        <f>H42+H44+H52+H54+H58</f>
        <v>227588886840</v>
      </c>
    </row>
    <row r="42" spans="2:8" s="28" customFormat="1" ht="18.75" customHeight="1">
      <c r="B42" s="28" t="s">
        <v>319</v>
      </c>
      <c r="D42" s="26">
        <v>210</v>
      </c>
      <c r="E42" s="26"/>
      <c r="F42" s="3"/>
      <c r="G42" s="32"/>
      <c r="H42" s="3"/>
    </row>
    <row r="43" spans="6:8" ht="19.5" customHeight="1">
      <c r="F43" s="5"/>
      <c r="G43" s="11"/>
      <c r="H43" s="5"/>
    </row>
    <row r="44" spans="2:8" s="28" customFormat="1" ht="18.75" customHeight="1">
      <c r="B44" s="28" t="s">
        <v>320</v>
      </c>
      <c r="D44" s="26">
        <v>220</v>
      </c>
      <c r="E44" s="26"/>
      <c r="F44" s="3">
        <f>F45+F48+F49+F50</f>
        <v>249564455136</v>
      </c>
      <c r="G44" s="32"/>
      <c r="H44" s="3">
        <f>H45+H48+H49+H50</f>
        <v>226474039206</v>
      </c>
    </row>
    <row r="45" spans="2:8" ht="18.75" customHeight="1">
      <c r="B45" s="8" t="s">
        <v>321</v>
      </c>
      <c r="D45" s="34">
        <v>221</v>
      </c>
      <c r="E45" s="34" t="s">
        <v>322</v>
      </c>
      <c r="F45" s="5">
        <f>F46+F47</f>
        <v>160506038092</v>
      </c>
      <c r="G45" s="11"/>
      <c r="H45" s="5">
        <f>H46+H47</f>
        <v>29811812993</v>
      </c>
    </row>
    <row r="46" spans="3:8" s="12" customFormat="1" ht="18.75" customHeight="1">
      <c r="C46" s="89" t="s">
        <v>323</v>
      </c>
      <c r="D46" s="90">
        <v>222</v>
      </c>
      <c r="E46" s="90"/>
      <c r="F46" s="5">
        <f>13668496586+132461397107+29743485777</f>
        <v>175873379470</v>
      </c>
      <c r="G46" s="91"/>
      <c r="H46" s="92">
        <v>43343654343</v>
      </c>
    </row>
    <row r="47" spans="3:8" s="12" customFormat="1" ht="18.75" customHeight="1">
      <c r="C47" s="89" t="s">
        <v>324</v>
      </c>
      <c r="D47" s="90">
        <v>223</v>
      </c>
      <c r="E47" s="90"/>
      <c r="F47" s="92">
        <f>-9208856642-1260004421-4898480315</f>
        <v>-15367341378</v>
      </c>
      <c r="G47" s="91"/>
      <c r="H47" s="92">
        <v>-13531841350</v>
      </c>
    </row>
    <row r="48" spans="2:8" ht="18.75" customHeight="1">
      <c r="B48" s="8" t="s">
        <v>325</v>
      </c>
      <c r="D48" s="34">
        <v>224</v>
      </c>
      <c r="F48" s="5"/>
      <c r="G48" s="11"/>
      <c r="H48" s="5"/>
    </row>
    <row r="49" spans="2:8" ht="18.75" customHeight="1">
      <c r="B49" s="8" t="s">
        <v>326</v>
      </c>
      <c r="D49" s="34">
        <v>227</v>
      </c>
      <c r="F49" s="5"/>
      <c r="G49" s="11"/>
      <c r="H49" s="5"/>
    </row>
    <row r="50" spans="2:8" ht="18.75" customHeight="1">
      <c r="B50" s="8" t="s">
        <v>327</v>
      </c>
      <c r="D50" s="34">
        <v>230</v>
      </c>
      <c r="E50" s="34" t="s">
        <v>328</v>
      </c>
      <c r="F50" s="5">
        <f>18693009296+70365407748</f>
        <v>89058417044</v>
      </c>
      <c r="G50" s="11"/>
      <c r="H50" s="5">
        <v>196662226213</v>
      </c>
    </row>
    <row r="51" spans="6:8" ht="19.5" customHeight="1">
      <c r="F51" s="5"/>
      <c r="G51" s="11"/>
      <c r="H51" s="5"/>
    </row>
    <row r="52" spans="2:8" s="28" customFormat="1" ht="18.75" customHeight="1">
      <c r="B52" s="28" t="s">
        <v>329</v>
      </c>
      <c r="D52" s="26">
        <v>240</v>
      </c>
      <c r="F52" s="3"/>
      <c r="G52" s="32"/>
      <c r="H52" s="3"/>
    </row>
    <row r="53" spans="6:8" ht="19.5" customHeight="1">
      <c r="F53" s="5"/>
      <c r="G53" s="11"/>
      <c r="H53" s="5"/>
    </row>
    <row r="54" spans="2:8" s="28" customFormat="1" ht="18.75" customHeight="1">
      <c r="B54" s="28" t="s">
        <v>330</v>
      </c>
      <c r="D54" s="26">
        <v>250</v>
      </c>
      <c r="E54" s="26"/>
      <c r="F54" s="3"/>
      <c r="G54" s="32"/>
      <c r="H54" s="3"/>
    </row>
    <row r="55" spans="2:8" ht="18.75" customHeight="1">
      <c r="B55" s="8" t="s">
        <v>331</v>
      </c>
      <c r="D55" s="34">
        <v>258</v>
      </c>
      <c r="F55" s="5"/>
      <c r="G55" s="11"/>
      <c r="H55" s="5"/>
    </row>
    <row r="56" spans="2:8" ht="18.75" customHeight="1">
      <c r="B56" s="8" t="s">
        <v>332</v>
      </c>
      <c r="D56" s="34">
        <v>259</v>
      </c>
      <c r="F56" s="5"/>
      <c r="G56" s="11"/>
      <c r="H56" s="5"/>
    </row>
    <row r="57" spans="6:8" ht="19.5" customHeight="1">
      <c r="F57" s="5"/>
      <c r="G57" s="11"/>
      <c r="H57" s="5"/>
    </row>
    <row r="58" spans="2:8" s="28" customFormat="1" ht="18.75" customHeight="1">
      <c r="B58" s="28" t="s">
        <v>333</v>
      </c>
      <c r="D58" s="26">
        <v>260</v>
      </c>
      <c r="E58" s="26"/>
      <c r="F58" s="3">
        <f>SUM(F59:F61)</f>
        <v>5270276750</v>
      </c>
      <c r="G58" s="32"/>
      <c r="H58" s="3">
        <f>SUM(H59:H61)</f>
        <v>1114847634</v>
      </c>
    </row>
    <row r="59" spans="2:8" ht="18.75" customHeight="1">
      <c r="B59" s="8" t="s">
        <v>334</v>
      </c>
      <c r="D59" s="34">
        <v>261</v>
      </c>
      <c r="E59" s="34" t="s">
        <v>335</v>
      </c>
      <c r="F59" s="87">
        <f>13899764+4261020793+995356193</f>
        <v>5270276750</v>
      </c>
      <c r="G59" s="32"/>
      <c r="H59" s="5">
        <v>1114847634</v>
      </c>
    </row>
    <row r="60" spans="2:8" ht="16.5" customHeight="1">
      <c r="B60" s="8" t="s">
        <v>336</v>
      </c>
      <c r="D60" s="34">
        <v>262</v>
      </c>
      <c r="F60" s="5"/>
      <c r="G60" s="11"/>
      <c r="H60" s="5"/>
    </row>
    <row r="61" spans="2:8" ht="16.5" customHeight="1">
      <c r="B61" s="8" t="s">
        <v>337</v>
      </c>
      <c r="D61" s="34">
        <v>268</v>
      </c>
      <c r="F61" s="5"/>
      <c r="G61" s="11"/>
      <c r="H61" s="5"/>
    </row>
    <row r="62" spans="6:8" ht="16.5" customHeight="1">
      <c r="F62" s="5"/>
      <c r="G62" s="11"/>
      <c r="H62" s="5"/>
    </row>
    <row r="63" spans="1:8" s="28" customFormat="1" ht="24.75" customHeight="1" thickBot="1">
      <c r="A63" s="255" t="s">
        <v>338</v>
      </c>
      <c r="B63" s="255"/>
      <c r="C63" s="255"/>
      <c r="D63" s="26">
        <v>270</v>
      </c>
      <c r="E63" s="26"/>
      <c r="F63" s="93">
        <f>F7+F41</f>
        <v>432592772096</v>
      </c>
      <c r="G63" s="32"/>
      <c r="H63" s="93">
        <f>H41+H7</f>
        <v>366745950151</v>
      </c>
    </row>
    <row r="64" spans="1:8" s="28" customFormat="1" ht="24.75" customHeight="1" thickTop="1">
      <c r="A64" s="26"/>
      <c r="B64" s="26"/>
      <c r="C64" s="26"/>
      <c r="D64" s="26"/>
      <c r="E64" s="26"/>
      <c r="F64" s="3"/>
      <c r="G64" s="32"/>
      <c r="H64" s="3"/>
    </row>
    <row r="65" spans="1:8" s="28" customFormat="1" ht="24.75" customHeight="1">
      <c r="A65" s="26"/>
      <c r="B65" s="26"/>
      <c r="C65" s="26"/>
      <c r="D65" s="26"/>
      <c r="E65" s="26"/>
      <c r="F65" s="3"/>
      <c r="G65" s="32"/>
      <c r="H65" s="3"/>
    </row>
    <row r="66" spans="1:8" s="28" customFormat="1" ht="24.75" customHeight="1">
      <c r="A66" s="26"/>
      <c r="B66" s="26"/>
      <c r="C66" s="26"/>
      <c r="D66" s="26"/>
      <c r="E66" s="26"/>
      <c r="F66" s="3"/>
      <c r="G66" s="32"/>
      <c r="H66" s="3"/>
    </row>
    <row r="67" spans="1:8" s="28" customFormat="1" ht="24.75" customHeight="1">
      <c r="A67" s="26"/>
      <c r="B67" s="26"/>
      <c r="C67" s="26"/>
      <c r="D67" s="26"/>
      <c r="E67" s="26"/>
      <c r="F67" s="3"/>
      <c r="G67" s="32"/>
      <c r="H67" s="3"/>
    </row>
    <row r="68" spans="1:8" s="28" customFormat="1" ht="24.75" customHeight="1">
      <c r="A68" s="26"/>
      <c r="B68" s="26"/>
      <c r="C68" s="26"/>
      <c r="D68" s="26"/>
      <c r="E68" s="26"/>
      <c r="F68" s="3"/>
      <c r="G68" s="32"/>
      <c r="H68" s="3"/>
    </row>
    <row r="69" spans="1:8" s="28" customFormat="1" ht="24.75" customHeight="1">
      <c r="A69" s="26"/>
      <c r="B69" s="26"/>
      <c r="C69" s="26"/>
      <c r="D69" s="26"/>
      <c r="E69" s="26"/>
      <c r="F69" s="3"/>
      <c r="G69" s="32"/>
      <c r="H69" s="3"/>
    </row>
    <row r="70" spans="1:8" s="28" customFormat="1" ht="24.75" customHeight="1">
      <c r="A70" s="26"/>
      <c r="B70" s="26"/>
      <c r="C70" s="26"/>
      <c r="D70" s="26"/>
      <c r="E70" s="26"/>
      <c r="F70" s="3"/>
      <c r="G70" s="32"/>
      <c r="H70" s="3"/>
    </row>
    <row r="71" spans="1:8" ht="32.25" customHeight="1">
      <c r="A71" s="255" t="s">
        <v>339</v>
      </c>
      <c r="B71" s="255"/>
      <c r="C71" s="255"/>
      <c r="D71" s="27" t="s">
        <v>288</v>
      </c>
      <c r="E71" s="27" t="s">
        <v>289</v>
      </c>
      <c r="F71" s="86">
        <f>F40</f>
        <v>40268</v>
      </c>
      <c r="G71" s="67"/>
      <c r="H71" s="86">
        <f>H6</f>
        <v>40178</v>
      </c>
    </row>
    <row r="72" spans="1:8" s="28" customFormat="1" ht="36" customHeight="1">
      <c r="A72" s="28" t="s">
        <v>340</v>
      </c>
      <c r="D72" s="26">
        <v>300</v>
      </c>
      <c r="E72" s="26"/>
      <c r="F72" s="3">
        <f>F73+F81</f>
        <v>264919810342</v>
      </c>
      <c r="G72" s="32"/>
      <c r="H72" s="3">
        <f>H73+H81</f>
        <v>194282272379</v>
      </c>
    </row>
    <row r="73" spans="1:8" ht="19.5" customHeight="1">
      <c r="A73" s="28"/>
      <c r="B73" s="28" t="s">
        <v>341</v>
      </c>
      <c r="C73" s="28"/>
      <c r="D73" s="26">
        <v>310</v>
      </c>
      <c r="F73" s="3">
        <f>SUM(F74:F79)</f>
        <v>111124885481</v>
      </c>
      <c r="G73" s="11"/>
      <c r="H73" s="3">
        <f>SUM(H74:H79)</f>
        <v>51695642518</v>
      </c>
    </row>
    <row r="74" spans="2:8" ht="19.5" customHeight="1">
      <c r="B74" s="8" t="s">
        <v>342</v>
      </c>
      <c r="D74" s="34">
        <v>311</v>
      </c>
      <c r="E74" s="34" t="s">
        <v>343</v>
      </c>
      <c r="F74" s="87">
        <v>59647601403</v>
      </c>
      <c r="G74" s="11"/>
      <c r="H74" s="87">
        <v>37385902562</v>
      </c>
    </row>
    <row r="75" spans="2:8" ht="19.5" customHeight="1">
      <c r="B75" s="8" t="s">
        <v>344</v>
      </c>
      <c r="D75" s="34">
        <v>312</v>
      </c>
      <c r="F75" s="87">
        <f>29943479709+13500046476+6461044907-60349532-226032946-5567372874</f>
        <v>44050815740</v>
      </c>
      <c r="G75" s="11"/>
      <c r="H75" s="87">
        <v>7308554439</v>
      </c>
    </row>
    <row r="76" spans="2:8" ht="19.5" customHeight="1">
      <c r="B76" s="8" t="s">
        <v>345</v>
      </c>
      <c r="D76" s="34">
        <v>313</v>
      </c>
      <c r="F76" s="87">
        <f>22253856+1396204690+47110680</f>
        <v>1465569226</v>
      </c>
      <c r="G76" s="11"/>
      <c r="H76" s="87">
        <v>704725256</v>
      </c>
    </row>
    <row r="77" spans="2:8" ht="19.5" customHeight="1">
      <c r="B77" s="8" t="s">
        <v>346</v>
      </c>
      <c r="D77" s="34">
        <v>314</v>
      </c>
      <c r="E77" s="34" t="s">
        <v>347</v>
      </c>
      <c r="F77" s="11">
        <v>2947533879</v>
      </c>
      <c r="G77" s="11"/>
      <c r="H77" s="11">
        <v>2952647558</v>
      </c>
    </row>
    <row r="78" spans="2:8" ht="19.5" customHeight="1">
      <c r="B78" s="8" t="s">
        <v>348</v>
      </c>
      <c r="D78" s="34">
        <v>315</v>
      </c>
      <c r="F78" s="87">
        <f>268749582+658817436+369286751</f>
        <v>1296853769</v>
      </c>
      <c r="G78" s="11"/>
      <c r="H78" s="87">
        <v>1001954792</v>
      </c>
    </row>
    <row r="79" spans="2:8" ht="19.5" customHeight="1">
      <c r="B79" s="8" t="s">
        <v>349</v>
      </c>
      <c r="D79" s="34">
        <v>319</v>
      </c>
      <c r="E79" s="34" t="s">
        <v>350</v>
      </c>
      <c r="F79" s="87">
        <f>1354258739+300000000+62252725</f>
        <v>1716511464</v>
      </c>
      <c r="G79" s="11"/>
      <c r="H79" s="87">
        <v>2341857911</v>
      </c>
    </row>
    <row r="80" spans="6:8" ht="19.5" customHeight="1">
      <c r="F80" s="5"/>
      <c r="G80" s="11"/>
      <c r="H80" s="5"/>
    </row>
    <row r="81" spans="2:8" s="28" customFormat="1" ht="19.5" customHeight="1">
      <c r="B81" s="28" t="s">
        <v>351</v>
      </c>
      <c r="D81" s="26">
        <v>330</v>
      </c>
      <c r="E81" s="26"/>
      <c r="F81" s="3">
        <f>SUM(F82:F83)</f>
        <v>153794924861</v>
      </c>
      <c r="G81" s="32"/>
      <c r="H81" s="3">
        <f>SUM(H82:H83)</f>
        <v>142586629861</v>
      </c>
    </row>
    <row r="82" spans="2:8" ht="19.5" customHeight="1">
      <c r="B82" s="8" t="s">
        <v>352</v>
      </c>
      <c r="D82" s="34">
        <v>333</v>
      </c>
      <c r="F82" s="5">
        <v>50000000</v>
      </c>
      <c r="G82" s="11"/>
      <c r="H82" s="5">
        <v>50000000</v>
      </c>
    </row>
    <row r="83" spans="2:8" ht="19.5" customHeight="1">
      <c r="B83" s="8" t="s">
        <v>353</v>
      </c>
      <c r="D83" s="34">
        <v>334</v>
      </c>
      <c r="E83" s="34" t="s">
        <v>354</v>
      </c>
      <c r="F83" s="5">
        <v>153744924861</v>
      </c>
      <c r="G83" s="11"/>
      <c r="H83" s="5">
        <v>142536629861</v>
      </c>
    </row>
    <row r="84" spans="1:8" s="28" customFormat="1" ht="49.5" customHeight="1">
      <c r="A84" s="28" t="s">
        <v>355</v>
      </c>
      <c r="D84" s="26">
        <v>400</v>
      </c>
      <c r="E84" s="26"/>
      <c r="F84" s="3">
        <f>F85+F94</f>
        <v>167672961754</v>
      </c>
      <c r="G84" s="32"/>
      <c r="H84" s="3">
        <f>H85+H94</f>
        <v>172463677772</v>
      </c>
    </row>
    <row r="85" spans="2:8" s="28" customFormat="1" ht="19.5" customHeight="1">
      <c r="B85" s="28" t="s">
        <v>356</v>
      </c>
      <c r="D85" s="26">
        <v>410</v>
      </c>
      <c r="E85" s="26" t="s">
        <v>357</v>
      </c>
      <c r="F85" s="3">
        <f>SUM(F86:F92)</f>
        <v>167684653381</v>
      </c>
      <c r="G85" s="32"/>
      <c r="H85" s="3">
        <f>SUM(H86:H92)</f>
        <v>172788144030</v>
      </c>
    </row>
    <row r="86" spans="2:8" ht="19.5" customHeight="1">
      <c r="B86" s="8" t="s">
        <v>358</v>
      </c>
      <c r="D86" s="34">
        <v>411</v>
      </c>
      <c r="F86" s="87">
        <v>84703500000</v>
      </c>
      <c r="G86" s="11"/>
      <c r="H86" s="5">
        <v>84703500000</v>
      </c>
    </row>
    <row r="87" spans="2:8" ht="19.5" customHeight="1">
      <c r="B87" s="8" t="s">
        <v>359</v>
      </c>
      <c r="D87" s="34">
        <v>412</v>
      </c>
      <c r="F87" s="5">
        <v>58558245765</v>
      </c>
      <c r="G87" s="11"/>
      <c r="H87" s="5">
        <v>58558245765</v>
      </c>
    </row>
    <row r="88" spans="2:8" ht="19.5" customHeight="1">
      <c r="B88" s="8" t="s">
        <v>360</v>
      </c>
      <c r="D88" s="34">
        <v>414</v>
      </c>
      <c r="F88" s="5">
        <v>-8352000</v>
      </c>
      <c r="G88" s="11"/>
      <c r="H88" s="5">
        <v>-8352000</v>
      </c>
    </row>
    <row r="89" spans="2:8" ht="19.5" customHeight="1">
      <c r="B89" s="8" t="s">
        <v>361</v>
      </c>
      <c r="D89" s="34">
        <v>416</v>
      </c>
      <c r="F89" s="5">
        <v>0</v>
      </c>
      <c r="G89" s="11"/>
      <c r="H89" s="5">
        <v>-341861197</v>
      </c>
    </row>
    <row r="90" spans="2:8" ht="19.5" customHeight="1">
      <c r="B90" s="8" t="s">
        <v>362</v>
      </c>
      <c r="D90" s="34">
        <v>417</v>
      </c>
      <c r="F90" s="5">
        <v>5487848558</v>
      </c>
      <c r="G90" s="11"/>
      <c r="H90" s="5">
        <v>5487848558</v>
      </c>
    </row>
    <row r="91" spans="2:8" ht="19.5" customHeight="1">
      <c r="B91" s="8" t="s">
        <v>363</v>
      </c>
      <c r="D91" s="34">
        <v>418</v>
      </c>
      <c r="F91" s="5">
        <v>2845000000</v>
      </c>
      <c r="G91" s="11"/>
      <c r="H91" s="5">
        <v>2345000000</v>
      </c>
    </row>
    <row r="92" spans="2:8" ht="19.5" customHeight="1">
      <c r="B92" s="8" t="s">
        <v>364</v>
      </c>
      <c r="D92" s="34">
        <v>420</v>
      </c>
      <c r="F92" s="87">
        <f>15290661923+713599570+94149565</f>
        <v>16098411058</v>
      </c>
      <c r="G92" s="11"/>
      <c r="H92" s="5">
        <v>22043762904</v>
      </c>
    </row>
    <row r="93" spans="6:8" ht="19.5" customHeight="1">
      <c r="F93" s="87"/>
      <c r="G93" s="11"/>
      <c r="H93" s="5"/>
    </row>
    <row r="94" spans="2:8" s="28" customFormat="1" ht="19.5" customHeight="1">
      <c r="B94" s="28" t="s">
        <v>365</v>
      </c>
      <c r="D94" s="26">
        <v>430</v>
      </c>
      <c r="E94" s="26"/>
      <c r="F94" s="3">
        <f>SUM(F95:F95)</f>
        <v>-11691627</v>
      </c>
      <c r="G94" s="32"/>
      <c r="H94" s="3">
        <f>SUM(H95:H95)</f>
        <v>-324466258</v>
      </c>
    </row>
    <row r="95" spans="2:8" ht="19.5" customHeight="1">
      <c r="B95" s="8" t="s">
        <v>366</v>
      </c>
      <c r="D95" s="34">
        <v>431</v>
      </c>
      <c r="F95" s="87">
        <f>-9981627-1710000</f>
        <v>-11691627</v>
      </c>
      <c r="G95" s="11"/>
      <c r="H95" s="5">
        <v>-324466258</v>
      </c>
    </row>
    <row r="96" spans="6:8" ht="13.5" customHeight="1">
      <c r="F96" s="87"/>
      <c r="G96" s="11"/>
      <c r="H96" s="5"/>
    </row>
    <row r="97" spans="1:8" ht="27.75" customHeight="1" thickBot="1">
      <c r="A97" s="255" t="s">
        <v>367</v>
      </c>
      <c r="B97" s="255"/>
      <c r="C97" s="255"/>
      <c r="D97" s="26">
        <v>440</v>
      </c>
      <c r="E97" s="26"/>
      <c r="F97" s="93">
        <f>F72+F84</f>
        <v>432592772096</v>
      </c>
      <c r="G97" s="32"/>
      <c r="H97" s="93">
        <f>H72+H84</f>
        <v>366745950151</v>
      </c>
    </row>
    <row r="98" spans="1:8" ht="37.5" customHeight="1" thickTop="1">
      <c r="A98" s="28"/>
      <c r="B98" s="28"/>
      <c r="C98" s="28"/>
      <c r="D98" s="26"/>
      <c r="E98" s="26"/>
      <c r="F98" s="3"/>
      <c r="G98" s="32"/>
      <c r="H98" s="3"/>
    </row>
    <row r="99" spans="1:8" ht="37.5" customHeight="1">
      <c r="A99" s="28"/>
      <c r="B99" s="28"/>
      <c r="C99" s="28"/>
      <c r="D99" s="26"/>
      <c r="E99" s="26"/>
      <c r="F99" s="3"/>
      <c r="G99" s="32"/>
      <c r="H99" s="3"/>
    </row>
    <row r="100" spans="1:8" ht="19.5" customHeight="1">
      <c r="A100" s="28" t="s">
        <v>368</v>
      </c>
      <c r="F100" s="5"/>
      <c r="G100" s="11"/>
      <c r="H100" s="5"/>
    </row>
    <row r="101" spans="1:8" ht="36" customHeight="1">
      <c r="A101" s="28" t="s">
        <v>369</v>
      </c>
      <c r="D101" s="27"/>
      <c r="E101" s="27" t="s">
        <v>289</v>
      </c>
      <c r="F101" s="86">
        <f>F71</f>
        <v>40268</v>
      </c>
      <c r="G101" s="67"/>
      <c r="H101" s="86">
        <f>H6</f>
        <v>40178</v>
      </c>
    </row>
    <row r="102" spans="2:8" ht="19.5" customHeight="1">
      <c r="B102" s="8" t="s">
        <v>370</v>
      </c>
      <c r="F102" s="94">
        <f>F103</f>
        <v>93698.54000000001</v>
      </c>
      <c r="G102" s="95"/>
      <c r="H102" s="94">
        <v>104424.6</v>
      </c>
    </row>
    <row r="103" spans="3:8" s="12" customFormat="1" ht="19.5" customHeight="1" thickBot="1">
      <c r="C103" s="12" t="s">
        <v>371</v>
      </c>
      <c r="D103" s="90"/>
      <c r="E103" s="90"/>
      <c r="F103" s="96">
        <f>92320.17+477.27+901.1</f>
        <v>93698.54000000001</v>
      </c>
      <c r="G103" s="97"/>
      <c r="H103" s="96">
        <v>848068</v>
      </c>
    </row>
    <row r="104" spans="6:8" ht="18" customHeight="1" thickTop="1">
      <c r="F104" s="5"/>
      <c r="G104" s="95"/>
      <c r="H104" s="5"/>
    </row>
    <row r="105" spans="5:8" ht="19.5" customHeight="1">
      <c r="E105" s="256" t="s">
        <v>216</v>
      </c>
      <c r="F105" s="256"/>
      <c r="G105" s="256"/>
      <c r="H105" s="256"/>
    </row>
    <row r="106" spans="3:8" ht="19.5" customHeight="1">
      <c r="C106" s="26" t="s">
        <v>372</v>
      </c>
      <c r="E106" s="254" t="s">
        <v>373</v>
      </c>
      <c r="F106" s="254"/>
      <c r="G106" s="254"/>
      <c r="H106" s="254"/>
    </row>
    <row r="107" spans="6:8" ht="39" customHeight="1">
      <c r="F107" s="5"/>
      <c r="G107" s="11"/>
      <c r="H107" s="5"/>
    </row>
    <row r="108" spans="6:8" ht="32.25" customHeight="1">
      <c r="F108" s="5"/>
      <c r="G108" s="11"/>
      <c r="H108" s="5"/>
    </row>
    <row r="109" spans="3:8" ht="19.5" customHeight="1">
      <c r="C109" s="26" t="s">
        <v>374</v>
      </c>
      <c r="E109" s="254" t="s">
        <v>375</v>
      </c>
      <c r="F109" s="254"/>
      <c r="G109" s="254"/>
      <c r="H109" s="254"/>
    </row>
    <row r="110" spans="3:8" ht="19.5" customHeight="1">
      <c r="C110" s="28"/>
      <c r="G110" s="11"/>
      <c r="H110" s="5"/>
    </row>
    <row r="111" spans="7:8" ht="19.5" customHeight="1">
      <c r="G111" s="11"/>
      <c r="H111" s="5"/>
    </row>
    <row r="112" spans="6:8" ht="19.5" customHeight="1">
      <c r="F112" s="5"/>
      <c r="G112" s="11"/>
      <c r="H112" s="5"/>
    </row>
    <row r="113" spans="6:8" ht="19.5" customHeight="1">
      <c r="F113" s="5"/>
      <c r="G113" s="11"/>
      <c r="H113" s="5"/>
    </row>
    <row r="114" spans="6:8" ht="19.5" customHeight="1">
      <c r="F114" s="5"/>
      <c r="G114" s="11"/>
      <c r="H114" s="5"/>
    </row>
    <row r="115" spans="6:8" ht="19.5" customHeight="1">
      <c r="F115" s="5"/>
      <c r="G115" s="11"/>
      <c r="H115" s="5"/>
    </row>
    <row r="116" spans="6:8" ht="19.5" customHeight="1">
      <c r="F116" s="5"/>
      <c r="G116" s="11"/>
      <c r="H116" s="5"/>
    </row>
    <row r="117" spans="6:8" ht="19.5" customHeight="1">
      <c r="F117" s="5"/>
      <c r="G117" s="11"/>
      <c r="H117" s="5"/>
    </row>
    <row r="118" spans="6:8" ht="19.5" customHeight="1">
      <c r="F118" s="5"/>
      <c r="G118" s="11"/>
      <c r="H118" s="5"/>
    </row>
    <row r="119" spans="6:8" ht="19.5" customHeight="1">
      <c r="F119" s="5"/>
      <c r="G119" s="11"/>
      <c r="H119" s="5"/>
    </row>
    <row r="120" spans="6:8" ht="19.5" customHeight="1">
      <c r="F120" s="5"/>
      <c r="G120" s="11"/>
      <c r="H120" s="5"/>
    </row>
    <row r="121" spans="6:8" ht="19.5" customHeight="1">
      <c r="F121" s="5"/>
      <c r="G121" s="11"/>
      <c r="H121" s="5"/>
    </row>
    <row r="122" spans="6:8" ht="19.5" customHeight="1">
      <c r="F122" s="5"/>
      <c r="G122" s="11"/>
      <c r="H122" s="5"/>
    </row>
    <row r="123" spans="6:8" ht="19.5" customHeight="1">
      <c r="F123" s="5"/>
      <c r="G123" s="11"/>
      <c r="H123" s="5"/>
    </row>
    <row r="124" spans="6:8" ht="19.5" customHeight="1">
      <c r="F124" s="5"/>
      <c r="G124" s="11"/>
      <c r="H124" s="5"/>
    </row>
    <row r="125" spans="6:8" ht="19.5" customHeight="1">
      <c r="F125" s="5"/>
      <c r="G125" s="11"/>
      <c r="H125" s="5"/>
    </row>
    <row r="126" spans="6:8" ht="19.5" customHeight="1">
      <c r="F126" s="5"/>
      <c r="G126" s="11"/>
      <c r="H126" s="5"/>
    </row>
    <row r="127" spans="6:8" ht="19.5" customHeight="1">
      <c r="F127" s="5"/>
      <c r="G127" s="11"/>
      <c r="H127" s="5"/>
    </row>
    <row r="128" spans="6:8" ht="19.5" customHeight="1">
      <c r="F128" s="5"/>
      <c r="G128" s="11"/>
      <c r="H128" s="5"/>
    </row>
    <row r="129" spans="6:8" ht="19.5" customHeight="1">
      <c r="F129" s="5"/>
      <c r="G129" s="11"/>
      <c r="H129" s="5"/>
    </row>
    <row r="130" spans="6:8" ht="19.5" customHeight="1">
      <c r="F130" s="5"/>
      <c r="G130" s="11"/>
      <c r="H130" s="5"/>
    </row>
    <row r="131" spans="6:8" ht="19.5" customHeight="1">
      <c r="F131" s="5"/>
      <c r="G131" s="11"/>
      <c r="H131" s="5"/>
    </row>
    <row r="132" spans="6:8" ht="19.5" customHeight="1">
      <c r="F132" s="5"/>
      <c r="G132" s="11"/>
      <c r="H132" s="5"/>
    </row>
  </sheetData>
  <mergeCells count="10">
    <mergeCell ref="F2:H2"/>
    <mergeCell ref="F3:H3"/>
    <mergeCell ref="A6:C6"/>
    <mergeCell ref="A40:C40"/>
    <mergeCell ref="E106:H106"/>
    <mergeCell ref="E109:H109"/>
    <mergeCell ref="A63:C63"/>
    <mergeCell ref="A71:C71"/>
    <mergeCell ref="A97:C97"/>
    <mergeCell ref="E105:H105"/>
  </mergeCells>
  <printOptions/>
  <pageMargins left="0.5" right="0" top="0.75" bottom="0.5" header="0.25" footer="0.5"/>
  <pageSetup firstPageNumber="1" useFirstPageNumber="1" horizontalDpi="600" verticalDpi="600" orientation="portrait" paperSize="9" r:id="rId1"/>
  <headerFooter alignWithMargins="0">
    <oddFooter>&amp;L&amp;"VNI-Times,Italic"Baùo caùo naøy phaûi ñöôïc ñoïc cuøng vôùiBaûn thuyeát minh Baùo caùo taøi chính&amp;R&amp;"VNI-Times,Italic"Trang &amp;P</oddFooter>
  </headerFooter>
</worksheet>
</file>

<file path=xl/worksheets/sheet2.xml><?xml version="1.0" encoding="utf-8"?>
<worksheet xmlns="http://schemas.openxmlformats.org/spreadsheetml/2006/main" xmlns:r="http://schemas.openxmlformats.org/officeDocument/2006/relationships">
  <dimension ref="A1:M65"/>
  <sheetViews>
    <sheetView workbookViewId="0" topLeftCell="A5">
      <selection activeCell="F30" sqref="F30"/>
    </sheetView>
  </sheetViews>
  <sheetFormatPr defaultColWidth="9.140625" defaultRowHeight="19.5" customHeight="1"/>
  <cols>
    <col min="1" max="1" width="4.00390625" style="8" customWidth="1"/>
    <col min="2" max="2" width="2.140625" style="8" customWidth="1"/>
    <col min="3" max="3" width="36.57421875" style="8" customWidth="1"/>
    <col min="4" max="4" width="7.8515625" style="34" customWidth="1"/>
    <col min="5" max="5" width="8.28125" style="114" customWidth="1"/>
    <col min="6" max="6" width="17.57421875" style="8" customWidth="1"/>
    <col min="7" max="7" width="1.7109375" style="8" customWidth="1"/>
    <col min="8" max="8" width="17.57421875" style="8" customWidth="1"/>
    <col min="9" max="9" width="1.7109375" style="8" customWidth="1"/>
    <col min="10" max="10" width="22.421875" style="8" customWidth="1"/>
    <col min="11" max="11" width="1.8515625" style="8" customWidth="1"/>
    <col min="12" max="12" width="20.140625" style="8" customWidth="1"/>
    <col min="13" max="13" width="14.421875" style="37" customWidth="1"/>
    <col min="14" max="16384" width="9.140625" style="8" customWidth="1"/>
  </cols>
  <sheetData>
    <row r="1" spans="1:13" s="4" customFormat="1" ht="19.5" customHeight="1">
      <c r="A1" s="19" t="str">
        <f>'[1]BCDKT'!A1</f>
        <v>COÂNG TY COÅ PHAÀN  THUÛY SAÛN SOÁ 4 </v>
      </c>
      <c r="C1" s="20"/>
      <c r="D1" s="20"/>
      <c r="E1" s="99"/>
      <c r="F1" s="2"/>
      <c r="G1" s="2"/>
      <c r="H1" s="13" t="s">
        <v>376</v>
      </c>
      <c r="I1" s="13"/>
      <c r="M1" s="100"/>
    </row>
    <row r="2" spans="1:13" s="4" customFormat="1" ht="26.25" customHeight="1">
      <c r="A2" s="21" t="s">
        <v>377</v>
      </c>
      <c r="C2" s="22"/>
      <c r="D2" s="22"/>
      <c r="E2" s="101"/>
      <c r="F2" s="14"/>
      <c r="G2" s="14"/>
      <c r="H2" s="15" t="s">
        <v>284</v>
      </c>
      <c r="I2" s="15"/>
      <c r="M2" s="100"/>
    </row>
    <row r="3" spans="1:13" s="4" customFormat="1" ht="19.5" customHeight="1">
      <c r="A3" s="23" t="s">
        <v>211</v>
      </c>
      <c r="C3" s="22"/>
      <c r="D3" s="22"/>
      <c r="E3" s="101"/>
      <c r="F3" s="258" t="s">
        <v>285</v>
      </c>
      <c r="G3" s="258"/>
      <c r="H3" s="258"/>
      <c r="I3" s="15"/>
      <c r="M3" s="100"/>
    </row>
    <row r="4" spans="2:13" s="4" customFormat="1" ht="24" customHeight="1">
      <c r="B4" s="24"/>
      <c r="E4" s="102"/>
      <c r="F4" s="7"/>
      <c r="G4" s="7"/>
      <c r="H4" s="6" t="str">
        <f>'[1]BCDKT'!H4</f>
        <v>Ñôn vò tính: Ñoàng Vieät Nam</v>
      </c>
      <c r="I4" s="6"/>
      <c r="M4" s="100"/>
    </row>
    <row r="5" spans="1:13" s="4" customFormat="1" ht="19.5" customHeight="1">
      <c r="A5" s="25"/>
      <c r="C5" s="20"/>
      <c r="D5" s="20"/>
      <c r="E5" s="99"/>
      <c r="F5" s="20"/>
      <c r="G5" s="20"/>
      <c r="H5" s="20"/>
      <c r="I5" s="20"/>
      <c r="M5" s="100"/>
    </row>
    <row r="6" spans="1:12" ht="36" customHeight="1">
      <c r="A6" s="255" t="s">
        <v>369</v>
      </c>
      <c r="B6" s="255"/>
      <c r="C6" s="255"/>
      <c r="D6" s="260" t="s">
        <v>288</v>
      </c>
      <c r="E6" s="260" t="s">
        <v>289</v>
      </c>
      <c r="F6" s="259" t="s">
        <v>212</v>
      </c>
      <c r="G6" s="259"/>
      <c r="H6" s="259"/>
      <c r="I6" s="16"/>
      <c r="J6" s="259" t="s">
        <v>215</v>
      </c>
      <c r="K6" s="259"/>
      <c r="L6" s="259"/>
    </row>
    <row r="7" spans="1:12" ht="36" customHeight="1">
      <c r="A7" s="255"/>
      <c r="B7" s="255"/>
      <c r="C7" s="255"/>
      <c r="D7" s="260"/>
      <c r="E7" s="260"/>
      <c r="F7" s="16" t="s">
        <v>213</v>
      </c>
      <c r="G7" s="17"/>
      <c r="H7" s="18" t="s">
        <v>214</v>
      </c>
      <c r="I7" s="18"/>
      <c r="J7" s="16" t="s">
        <v>213</v>
      </c>
      <c r="K7" s="16"/>
      <c r="L7" s="118" t="s">
        <v>214</v>
      </c>
    </row>
    <row r="8" spans="1:13" s="28" customFormat="1" ht="21.75" customHeight="1">
      <c r="A8" s="103">
        <v>1</v>
      </c>
      <c r="B8" s="28" t="s">
        <v>378</v>
      </c>
      <c r="D8" s="31">
        <v>1</v>
      </c>
      <c r="E8" s="26" t="s">
        <v>379</v>
      </c>
      <c r="F8" s="104">
        <f>20965409221+7347026092+22238581995</f>
        <v>50551017308</v>
      </c>
      <c r="G8" s="104"/>
      <c r="H8" s="104">
        <v>34326591199</v>
      </c>
      <c r="I8" s="104"/>
      <c r="J8" s="104">
        <f>20965409221+7347026092+22238581995</f>
        <v>50551017308</v>
      </c>
      <c r="K8" s="105"/>
      <c r="L8" s="104">
        <v>34326591199</v>
      </c>
      <c r="M8" s="38"/>
    </row>
    <row r="9" spans="1:12" ht="21.75" customHeight="1">
      <c r="A9" s="106">
        <v>2</v>
      </c>
      <c r="B9" s="8" t="s">
        <v>380</v>
      </c>
      <c r="D9" s="33">
        <v>2</v>
      </c>
      <c r="E9" s="34" t="s">
        <v>381</v>
      </c>
      <c r="F9" s="5">
        <v>0</v>
      </c>
      <c r="G9" s="107"/>
      <c r="H9" s="5">
        <v>770234939</v>
      </c>
      <c r="I9" s="5"/>
      <c r="J9" s="5">
        <v>0</v>
      </c>
      <c r="L9" s="5">
        <v>770234939</v>
      </c>
    </row>
    <row r="10" spans="1:13" s="28" customFormat="1" ht="21.75" customHeight="1">
      <c r="A10" s="103">
        <v>3</v>
      </c>
      <c r="B10" s="28" t="s">
        <v>382</v>
      </c>
      <c r="D10" s="26">
        <v>10</v>
      </c>
      <c r="E10" s="26" t="s">
        <v>383</v>
      </c>
      <c r="F10" s="32">
        <f>F8-F9</f>
        <v>50551017308</v>
      </c>
      <c r="G10" s="32"/>
      <c r="H10" s="32">
        <f>H8-H9</f>
        <v>33556356260</v>
      </c>
      <c r="I10" s="32"/>
      <c r="J10" s="32">
        <f>J8-J9</f>
        <v>50551017308</v>
      </c>
      <c r="L10" s="32">
        <f>L8-L9</f>
        <v>33556356260</v>
      </c>
      <c r="M10" s="38"/>
    </row>
    <row r="11" spans="1:12" ht="19.5" customHeight="1">
      <c r="A11" s="106">
        <v>4</v>
      </c>
      <c r="B11" s="8" t="s">
        <v>384</v>
      </c>
      <c r="D11" s="34">
        <v>11</v>
      </c>
      <c r="E11" s="34" t="s">
        <v>385</v>
      </c>
      <c r="F11" s="107">
        <f>18285349314+5119414784+20710823710</f>
        <v>44115587808</v>
      </c>
      <c r="G11" s="108"/>
      <c r="H11" s="107">
        <v>30130713722</v>
      </c>
      <c r="I11" s="107"/>
      <c r="J11" s="107">
        <f>18285349314+5119414784+20710823710</f>
        <v>44115587808</v>
      </c>
      <c r="L11" s="107">
        <v>30130713722</v>
      </c>
    </row>
    <row r="12" spans="1:13" ht="13.5" customHeight="1">
      <c r="A12" s="106"/>
      <c r="E12" s="34"/>
      <c r="F12" s="107"/>
      <c r="G12" s="108"/>
      <c r="H12" s="107"/>
      <c r="I12" s="107"/>
      <c r="J12" s="107"/>
      <c r="L12" s="107"/>
      <c r="M12" s="38"/>
    </row>
    <row r="13" spans="1:13" s="28" customFormat="1" ht="19.5" customHeight="1">
      <c r="A13" s="103">
        <v>5</v>
      </c>
      <c r="B13" s="28" t="s">
        <v>386</v>
      </c>
      <c r="D13" s="26">
        <v>20</v>
      </c>
      <c r="E13" s="34"/>
      <c r="F13" s="51">
        <f>F10-F11</f>
        <v>6435429500</v>
      </c>
      <c r="G13" s="32"/>
      <c r="H13" s="51">
        <f>H10-H11</f>
        <v>3425642538</v>
      </c>
      <c r="I13" s="32"/>
      <c r="J13" s="51">
        <f>J10-J11</f>
        <v>6435429500</v>
      </c>
      <c r="L13" s="51">
        <f>L10-L11</f>
        <v>3425642538</v>
      </c>
      <c r="M13" s="38"/>
    </row>
    <row r="14" spans="1:13" s="28" customFormat="1" ht="13.5" customHeight="1">
      <c r="A14" s="103"/>
      <c r="D14" s="26"/>
      <c r="E14" s="34"/>
      <c r="F14" s="32"/>
      <c r="G14" s="32"/>
      <c r="H14" s="32"/>
      <c r="I14" s="32"/>
      <c r="J14" s="32"/>
      <c r="L14" s="32"/>
      <c r="M14" s="38"/>
    </row>
    <row r="15" spans="1:13" ht="18" customHeight="1">
      <c r="A15" s="106">
        <v>6</v>
      </c>
      <c r="B15" s="8" t="s">
        <v>387</v>
      </c>
      <c r="D15" s="34">
        <v>21</v>
      </c>
      <c r="E15" s="34" t="s">
        <v>388</v>
      </c>
      <c r="F15" s="109">
        <f>511265582+3364512+1513490</f>
        <v>516143584</v>
      </c>
      <c r="G15" s="109"/>
      <c r="H15" s="109">
        <v>195329321</v>
      </c>
      <c r="I15" s="109"/>
      <c r="J15" s="109">
        <f>511265582+3364512+1513490</f>
        <v>516143584</v>
      </c>
      <c r="L15" s="109">
        <v>195329321</v>
      </c>
      <c r="M15" s="38"/>
    </row>
    <row r="16" spans="1:13" ht="18" customHeight="1">
      <c r="A16" s="106">
        <v>7</v>
      </c>
      <c r="B16" s="8" t="s">
        <v>389</v>
      </c>
      <c r="D16" s="34">
        <v>22</v>
      </c>
      <c r="E16" s="34" t="s">
        <v>390</v>
      </c>
      <c r="F16" s="110">
        <f>637519350+240000+399588094</f>
        <v>1037347444</v>
      </c>
      <c r="G16" s="110"/>
      <c r="H16" s="110">
        <v>789745500</v>
      </c>
      <c r="I16" s="110"/>
      <c r="J16" s="110">
        <f>637519350+240000+399588094</f>
        <v>1037347444</v>
      </c>
      <c r="L16" s="110">
        <v>789745500</v>
      </c>
      <c r="M16" s="38"/>
    </row>
    <row r="17" spans="1:13" s="12" customFormat="1" ht="18" customHeight="1">
      <c r="A17" s="111"/>
      <c r="B17" s="12" t="s">
        <v>391</v>
      </c>
      <c r="D17" s="90">
        <v>23</v>
      </c>
      <c r="E17" s="90"/>
      <c r="F17" s="112">
        <f>388843377+394404619</f>
        <v>783247996</v>
      </c>
      <c r="G17" s="112"/>
      <c r="H17" s="112">
        <v>683069467</v>
      </c>
      <c r="I17" s="112"/>
      <c r="J17" s="112">
        <f>388843377+394404619</f>
        <v>783247996</v>
      </c>
      <c r="L17" s="112">
        <v>683069467</v>
      </c>
      <c r="M17" s="38"/>
    </row>
    <row r="18" spans="1:13" ht="18" customHeight="1">
      <c r="A18" s="106">
        <v>8</v>
      </c>
      <c r="B18" s="8" t="s">
        <v>392</v>
      </c>
      <c r="D18" s="34">
        <v>24</v>
      </c>
      <c r="E18" s="34"/>
      <c r="F18" s="109">
        <f>577984720+1017560493+799826470</f>
        <v>2395371683</v>
      </c>
      <c r="G18" s="109"/>
      <c r="H18" s="109">
        <v>1583431848</v>
      </c>
      <c r="I18" s="109"/>
      <c r="J18" s="109">
        <f>577984720+1017560493+799826470</f>
        <v>2395371683</v>
      </c>
      <c r="L18" s="109">
        <v>1583431848</v>
      </c>
      <c r="M18" s="38"/>
    </row>
    <row r="19" spans="1:13" ht="18" customHeight="1">
      <c r="A19" s="106">
        <v>9</v>
      </c>
      <c r="B19" s="8" t="s">
        <v>393</v>
      </c>
      <c r="D19" s="34">
        <v>25</v>
      </c>
      <c r="E19" s="34"/>
      <c r="F19" s="110">
        <f>489249648+480113988+239350103</f>
        <v>1208713739</v>
      </c>
      <c r="G19" s="110"/>
      <c r="H19" s="110">
        <v>732168880</v>
      </c>
      <c r="I19" s="110"/>
      <c r="J19" s="110">
        <f>489249648+480113988+239350103</f>
        <v>1208713739</v>
      </c>
      <c r="L19" s="110">
        <v>732168880</v>
      </c>
      <c r="M19" s="38"/>
    </row>
    <row r="20" spans="1:13" ht="13.5" customHeight="1">
      <c r="A20" s="106"/>
      <c r="E20" s="34"/>
      <c r="F20" s="110"/>
      <c r="G20" s="110"/>
      <c r="H20" s="110"/>
      <c r="I20" s="110"/>
      <c r="J20" s="110"/>
      <c r="L20" s="110"/>
      <c r="M20" s="38"/>
    </row>
    <row r="21" spans="1:13" s="28" customFormat="1" ht="19.5" customHeight="1">
      <c r="A21" s="103">
        <v>10</v>
      </c>
      <c r="B21" s="28" t="s">
        <v>394</v>
      </c>
      <c r="D21" s="26">
        <v>30</v>
      </c>
      <c r="E21" s="34"/>
      <c r="F21" s="51">
        <f>F13+F15-F16-F18-F19</f>
        <v>2310140218</v>
      </c>
      <c r="G21" s="32"/>
      <c r="H21" s="51">
        <f>H13+H15-H16-H18-H19</f>
        <v>515625631</v>
      </c>
      <c r="I21" s="32"/>
      <c r="J21" s="51">
        <f>J13+J15-J16-J18-J19</f>
        <v>2310140218</v>
      </c>
      <c r="L21" s="51">
        <f>L13+L15-L16-L18-L19</f>
        <v>515625631</v>
      </c>
      <c r="M21" s="38"/>
    </row>
    <row r="22" spans="1:13" s="28" customFormat="1" ht="13.5" customHeight="1">
      <c r="A22" s="103"/>
      <c r="D22" s="26"/>
      <c r="E22" s="34"/>
      <c r="F22" s="32"/>
      <c r="G22" s="32"/>
      <c r="H22" s="32"/>
      <c r="I22" s="32"/>
      <c r="J22" s="32"/>
      <c r="L22" s="32"/>
      <c r="M22" s="38"/>
    </row>
    <row r="23" spans="1:13" ht="19.5" customHeight="1">
      <c r="A23" s="106">
        <v>11</v>
      </c>
      <c r="B23" s="8" t="s">
        <v>395</v>
      </c>
      <c r="D23" s="34">
        <v>31</v>
      </c>
      <c r="E23" s="34"/>
      <c r="F23" s="15">
        <f>35+688834+3642457</f>
        <v>4331326</v>
      </c>
      <c r="G23" s="15"/>
      <c r="H23" s="15">
        <v>17832000</v>
      </c>
      <c r="I23" s="15"/>
      <c r="J23" s="15">
        <f>35+688834+3642457</f>
        <v>4331326</v>
      </c>
      <c r="L23" s="15">
        <v>17832000</v>
      </c>
      <c r="M23" s="38"/>
    </row>
    <row r="24" spans="1:13" ht="19.5" customHeight="1">
      <c r="A24" s="106">
        <v>12</v>
      </c>
      <c r="B24" s="8" t="s">
        <v>396</v>
      </c>
      <c r="D24" s="34">
        <v>32</v>
      </c>
      <c r="E24" s="34"/>
      <c r="F24" s="11">
        <f>41500000+2800000</f>
        <v>44300000</v>
      </c>
      <c r="G24" s="11"/>
      <c r="H24" s="11">
        <v>200000</v>
      </c>
      <c r="I24" s="11"/>
      <c r="J24" s="11">
        <f>41500000+2800000</f>
        <v>44300000</v>
      </c>
      <c r="L24" s="11">
        <v>200000</v>
      </c>
      <c r="M24" s="38"/>
    </row>
    <row r="25" spans="1:13" s="28" customFormat="1" ht="19.5" customHeight="1">
      <c r="A25" s="103">
        <v>13</v>
      </c>
      <c r="B25" s="28" t="s">
        <v>397</v>
      </c>
      <c r="D25" s="26">
        <v>40</v>
      </c>
      <c r="E25" s="34"/>
      <c r="F25" s="32">
        <f>F23-F24</f>
        <v>-39968674</v>
      </c>
      <c r="G25" s="32"/>
      <c r="H25" s="32">
        <f>H23-H24</f>
        <v>17632000</v>
      </c>
      <c r="I25" s="32"/>
      <c r="J25" s="32">
        <f>J23-J24</f>
        <v>-39968674</v>
      </c>
      <c r="L25" s="32">
        <f>L23-L24</f>
        <v>17632000</v>
      </c>
      <c r="M25" s="38"/>
    </row>
    <row r="26" spans="1:13" s="28" customFormat="1" ht="13.5" customHeight="1">
      <c r="A26" s="103"/>
      <c r="D26" s="26"/>
      <c r="E26" s="34"/>
      <c r="F26" s="32"/>
      <c r="G26" s="32"/>
      <c r="H26" s="32"/>
      <c r="I26" s="32"/>
      <c r="J26" s="32"/>
      <c r="L26" s="32"/>
      <c r="M26" s="38"/>
    </row>
    <row r="27" spans="1:13" s="28" customFormat="1" ht="19.5" customHeight="1">
      <c r="A27" s="103">
        <v>14</v>
      </c>
      <c r="B27" s="28" t="s">
        <v>398</v>
      </c>
      <c r="D27" s="26">
        <v>50</v>
      </c>
      <c r="E27" s="26"/>
      <c r="F27" s="51">
        <f>F21+F25</f>
        <v>2270171544</v>
      </c>
      <c r="G27" s="32"/>
      <c r="H27" s="51">
        <f>H21+H25</f>
        <v>533257631</v>
      </c>
      <c r="I27" s="32"/>
      <c r="J27" s="51">
        <f>J21+J25</f>
        <v>2270171544</v>
      </c>
      <c r="L27" s="51">
        <f>L21+L25</f>
        <v>533257631</v>
      </c>
      <c r="M27" s="38"/>
    </row>
    <row r="28" spans="1:13" ht="13.5" customHeight="1">
      <c r="A28" s="103"/>
      <c r="B28" s="28"/>
      <c r="E28" s="34"/>
      <c r="F28" s="32"/>
      <c r="G28" s="32"/>
      <c r="H28" s="32"/>
      <c r="I28" s="32"/>
      <c r="J28" s="32"/>
      <c r="L28" s="32"/>
      <c r="M28" s="38"/>
    </row>
    <row r="29" spans="1:13" ht="19.5" customHeight="1">
      <c r="A29" s="103"/>
      <c r="B29" s="8" t="s">
        <v>399</v>
      </c>
      <c r="E29" s="34"/>
      <c r="F29" s="113">
        <f>135522540+67122699-18970680+754937916+112226165</f>
        <v>1050838640</v>
      </c>
      <c r="G29" s="113"/>
      <c r="H29" s="113">
        <v>0</v>
      </c>
      <c r="I29" s="113"/>
      <c r="J29" s="113">
        <f>135522540+67122699-18970680+754937916+112226165</f>
        <v>1050838640</v>
      </c>
      <c r="L29" s="113">
        <v>0</v>
      </c>
      <c r="M29" s="38"/>
    </row>
    <row r="30" spans="1:12" ht="19.5" customHeight="1">
      <c r="A30" s="106">
        <v>15</v>
      </c>
      <c r="B30" s="8" t="s">
        <v>400</v>
      </c>
      <c r="D30" s="34">
        <v>51</v>
      </c>
      <c r="E30" s="34" t="s">
        <v>401</v>
      </c>
      <c r="F30" s="11">
        <f>36734912+150987583+11222617+5099486559*0.02</f>
        <v>300934843.18</v>
      </c>
      <c r="G30" s="11"/>
      <c r="H30" s="11">
        <v>0</v>
      </c>
      <c r="I30" s="11"/>
      <c r="J30" s="11">
        <f>36734912+150987583+11222617+5099486559*0.02</f>
        <v>300934843.18</v>
      </c>
      <c r="L30" s="11">
        <v>0</v>
      </c>
    </row>
    <row r="31" spans="1:13" ht="19.5" customHeight="1">
      <c r="A31" s="106"/>
      <c r="B31" s="8" t="s">
        <v>402</v>
      </c>
      <c r="E31" s="34"/>
      <c r="F31" s="11">
        <f>11222617+150987583</f>
        <v>162210200</v>
      </c>
      <c r="G31" s="11"/>
      <c r="H31" s="11">
        <v>0</v>
      </c>
      <c r="I31" s="11"/>
      <c r="J31" s="11">
        <f>11222617+150987583</f>
        <v>162210200</v>
      </c>
      <c r="K31" s="9"/>
      <c r="L31" s="11">
        <v>0</v>
      </c>
      <c r="M31" s="38"/>
    </row>
    <row r="32" spans="1:13" ht="19.5" customHeight="1">
      <c r="A32" s="106"/>
      <c r="B32" s="8" t="s">
        <v>403</v>
      </c>
      <c r="E32" s="34"/>
      <c r="F32" s="11">
        <f>F30-F31</f>
        <v>138724643.18</v>
      </c>
      <c r="G32" s="11"/>
      <c r="H32" s="11">
        <v>0</v>
      </c>
      <c r="I32" s="11"/>
      <c r="J32" s="11">
        <f>J30-J31</f>
        <v>138724643.18</v>
      </c>
      <c r="K32" s="9"/>
      <c r="L32" s="11">
        <v>0</v>
      </c>
      <c r="M32" s="38"/>
    </row>
    <row r="33" spans="1:12" ht="19.5" customHeight="1">
      <c r="A33" s="106">
        <v>16</v>
      </c>
      <c r="B33" s="8" t="s">
        <v>404</v>
      </c>
      <c r="D33" s="34">
        <v>52</v>
      </c>
      <c r="E33" s="34"/>
      <c r="F33" s="81"/>
      <c r="G33" s="11"/>
      <c r="H33" s="11"/>
      <c r="I33" s="11"/>
      <c r="J33" s="81"/>
      <c r="L33" s="11"/>
    </row>
    <row r="34" spans="1:13" s="28" customFormat="1" ht="19.5" customHeight="1">
      <c r="A34" s="103">
        <v>17</v>
      </c>
      <c r="B34" s="28" t="s">
        <v>405</v>
      </c>
      <c r="D34" s="26">
        <v>60</v>
      </c>
      <c r="E34" s="26"/>
      <c r="F34" s="32">
        <f>F27-F32</f>
        <v>2131446900.82</v>
      </c>
      <c r="G34" s="32"/>
      <c r="H34" s="32">
        <f>H27-H32</f>
        <v>533257631</v>
      </c>
      <c r="I34" s="32"/>
      <c r="J34" s="32">
        <f>J27-J32</f>
        <v>2131446900.82</v>
      </c>
      <c r="K34" s="53"/>
      <c r="L34" s="32">
        <f>L27-L32</f>
        <v>533257631</v>
      </c>
      <c r="M34" s="38"/>
    </row>
    <row r="35" spans="1:13" s="28" customFormat="1" ht="19.5" customHeight="1" thickBot="1">
      <c r="A35" s="103">
        <v>18</v>
      </c>
      <c r="B35" s="28" t="s">
        <v>406</v>
      </c>
      <c r="D35" s="26">
        <v>70</v>
      </c>
      <c r="E35" s="26"/>
      <c r="F35" s="52">
        <f>F34/8470350</f>
        <v>251.6362252823083</v>
      </c>
      <c r="G35" s="32"/>
      <c r="H35" s="52">
        <v>63</v>
      </c>
      <c r="I35" s="32"/>
      <c r="J35" s="52">
        <f>J34/8470350</f>
        <v>251.6362252823083</v>
      </c>
      <c r="L35" s="52">
        <v>63</v>
      </c>
      <c r="M35" s="38"/>
    </row>
    <row r="36" spans="6:12" ht="15.75" customHeight="1" thickTop="1">
      <c r="F36" s="11"/>
      <c r="G36" s="11"/>
      <c r="H36" s="11"/>
      <c r="I36" s="11"/>
      <c r="L36" s="9"/>
    </row>
    <row r="37" spans="5:12" ht="19.5" customHeight="1">
      <c r="E37" s="91"/>
      <c r="F37" s="91"/>
      <c r="G37" s="91"/>
      <c r="H37" s="256" t="s">
        <v>220</v>
      </c>
      <c r="I37" s="256"/>
      <c r="J37" s="256"/>
      <c r="L37" s="9"/>
    </row>
    <row r="38" spans="3:12" ht="19.5" customHeight="1">
      <c r="C38" s="26" t="s">
        <v>372</v>
      </c>
      <c r="E38" s="32"/>
      <c r="F38" s="32"/>
      <c r="G38" s="32"/>
      <c r="H38" s="254" t="s">
        <v>407</v>
      </c>
      <c r="I38" s="254"/>
      <c r="J38" s="254"/>
      <c r="L38" s="9"/>
    </row>
    <row r="39" spans="6:12" ht="19.5" customHeight="1">
      <c r="F39" s="11"/>
      <c r="G39" s="11"/>
      <c r="H39" s="11"/>
      <c r="I39" s="11"/>
      <c r="L39" s="9"/>
    </row>
    <row r="40" spans="6:12" ht="15.75" customHeight="1">
      <c r="F40" s="11"/>
      <c r="G40" s="11"/>
      <c r="H40" s="11"/>
      <c r="I40" s="11"/>
      <c r="L40" s="9"/>
    </row>
    <row r="41" spans="6:9" ht="19.5" customHeight="1">
      <c r="F41" s="11"/>
      <c r="G41" s="11"/>
      <c r="H41" s="11"/>
      <c r="I41" s="11"/>
    </row>
    <row r="42" spans="3:10" ht="19.5" customHeight="1">
      <c r="C42" s="26" t="s">
        <v>374</v>
      </c>
      <c r="E42" s="32"/>
      <c r="F42" s="32"/>
      <c r="G42" s="32"/>
      <c r="H42" s="254" t="s">
        <v>375</v>
      </c>
      <c r="I42" s="254"/>
      <c r="J42" s="254"/>
    </row>
    <row r="43" spans="3:9" ht="19.5" customHeight="1">
      <c r="C43" s="28"/>
      <c r="G43" s="11"/>
      <c r="H43" s="11"/>
      <c r="I43" s="11"/>
    </row>
    <row r="44" spans="7:9" ht="19.5" customHeight="1">
      <c r="G44" s="11"/>
      <c r="H44" s="11"/>
      <c r="I44" s="11"/>
    </row>
    <row r="45" spans="6:9" ht="19.5" customHeight="1">
      <c r="F45" s="11"/>
      <c r="G45" s="11"/>
      <c r="H45" s="11"/>
      <c r="I45" s="11"/>
    </row>
    <row r="46" spans="6:9" ht="19.5" customHeight="1">
      <c r="F46" s="11"/>
      <c r="G46" s="11"/>
      <c r="H46" s="11"/>
      <c r="I46" s="11"/>
    </row>
    <row r="47" spans="6:9" ht="19.5" customHeight="1">
      <c r="F47" s="11"/>
      <c r="G47" s="11"/>
      <c r="H47" s="11"/>
      <c r="I47" s="11"/>
    </row>
    <row r="48" spans="5:9" ht="19.5" customHeight="1">
      <c r="E48" s="116"/>
      <c r="F48" s="11"/>
      <c r="G48" s="11"/>
      <c r="H48" s="11"/>
      <c r="I48" s="11"/>
    </row>
    <row r="49" spans="6:9" ht="19.5" customHeight="1">
      <c r="F49" s="11"/>
      <c r="G49" s="11"/>
      <c r="H49" s="11"/>
      <c r="I49" s="11"/>
    </row>
    <row r="50" spans="6:9" ht="19.5" customHeight="1">
      <c r="F50" s="11"/>
      <c r="G50" s="11"/>
      <c r="H50" s="11"/>
      <c r="I50" s="11"/>
    </row>
    <row r="51" spans="6:9" ht="19.5" customHeight="1">
      <c r="F51" s="11"/>
      <c r="G51" s="11"/>
      <c r="H51" s="11"/>
      <c r="I51" s="11"/>
    </row>
    <row r="52" spans="6:9" ht="19.5" customHeight="1">
      <c r="F52" s="11"/>
      <c r="G52" s="11"/>
      <c r="H52" s="11"/>
      <c r="I52" s="11"/>
    </row>
    <row r="53" spans="6:9" ht="19.5" customHeight="1">
      <c r="F53" s="11"/>
      <c r="G53" s="11"/>
      <c r="H53" s="11"/>
      <c r="I53" s="11"/>
    </row>
    <row r="54" spans="6:9" ht="19.5" customHeight="1">
      <c r="F54" s="11"/>
      <c r="G54" s="11"/>
      <c r="H54" s="11"/>
      <c r="I54" s="11"/>
    </row>
    <row r="55" spans="6:9" ht="19.5" customHeight="1">
      <c r="F55" s="11"/>
      <c r="G55" s="11"/>
      <c r="H55" s="11"/>
      <c r="I55" s="11"/>
    </row>
    <row r="56" spans="6:9" ht="19.5" customHeight="1">
      <c r="F56" s="11"/>
      <c r="G56" s="11"/>
      <c r="H56" s="11"/>
      <c r="I56" s="11"/>
    </row>
    <row r="57" spans="6:9" ht="19.5" customHeight="1">
      <c r="F57" s="11"/>
      <c r="G57" s="11"/>
      <c r="H57" s="11"/>
      <c r="I57" s="11"/>
    </row>
    <row r="58" spans="6:9" ht="19.5" customHeight="1">
      <c r="F58" s="11"/>
      <c r="G58" s="11"/>
      <c r="H58" s="11"/>
      <c r="I58" s="11"/>
    </row>
    <row r="59" spans="6:9" ht="19.5" customHeight="1">
      <c r="F59" s="11"/>
      <c r="G59" s="11"/>
      <c r="H59" s="11"/>
      <c r="I59" s="11"/>
    </row>
    <row r="60" spans="6:9" ht="19.5" customHeight="1">
      <c r="F60" s="11"/>
      <c r="G60" s="11"/>
      <c r="H60" s="11"/>
      <c r="I60" s="11"/>
    </row>
    <row r="61" spans="6:9" ht="19.5" customHeight="1">
      <c r="F61" s="11"/>
      <c r="G61" s="11"/>
      <c r="H61" s="11"/>
      <c r="I61" s="11"/>
    </row>
    <row r="62" spans="6:9" ht="19.5" customHeight="1">
      <c r="F62" s="11"/>
      <c r="G62" s="11"/>
      <c r="H62" s="11"/>
      <c r="I62" s="11"/>
    </row>
    <row r="63" spans="6:9" ht="19.5" customHeight="1">
      <c r="F63" s="11"/>
      <c r="G63" s="11"/>
      <c r="H63" s="11"/>
      <c r="I63" s="11"/>
    </row>
    <row r="64" spans="6:9" ht="19.5" customHeight="1">
      <c r="F64" s="11"/>
      <c r="G64" s="11"/>
      <c r="H64" s="11"/>
      <c r="I64" s="11"/>
    </row>
    <row r="65" spans="6:9" ht="19.5" customHeight="1">
      <c r="F65" s="11"/>
      <c r="G65" s="11"/>
      <c r="H65" s="11"/>
      <c r="I65" s="11"/>
    </row>
  </sheetData>
  <mergeCells count="9">
    <mergeCell ref="H42:J42"/>
    <mergeCell ref="J6:L6"/>
    <mergeCell ref="A6:C7"/>
    <mergeCell ref="D6:D7"/>
    <mergeCell ref="E6:E7"/>
    <mergeCell ref="F3:H3"/>
    <mergeCell ref="F6:H6"/>
    <mergeCell ref="H37:J37"/>
    <mergeCell ref="H38:J38"/>
  </mergeCells>
  <printOptions/>
  <pageMargins left="0.5" right="0" top="0.75" bottom="0.75" header="0.5" footer="0.5"/>
  <pageSetup firstPageNumber="5" useFirstPageNumber="1" horizontalDpi="600" verticalDpi="600" orientation="landscape" paperSize="9" r:id="rId1"/>
  <headerFooter alignWithMargins="0">
    <oddFooter>&amp;L&amp;"VNI-Times,Italic"Baùo caùo naøy phaûi ñöôïc ñoïc cuøng vôùi Baûn thuyeát minh Baùo caùo taøi chính&amp;R&amp;"VNI-Times,Italic"Trang &amp;P+</oddFooter>
  </headerFooter>
</worksheet>
</file>

<file path=xl/worksheets/sheet3.xml><?xml version="1.0" encoding="utf-8"?>
<worksheet xmlns="http://schemas.openxmlformats.org/spreadsheetml/2006/main" xmlns:r="http://schemas.openxmlformats.org/officeDocument/2006/relationships">
  <dimension ref="A1:K79"/>
  <sheetViews>
    <sheetView workbookViewId="0" topLeftCell="A17">
      <selection activeCell="F23" sqref="F23"/>
    </sheetView>
  </sheetViews>
  <sheetFormatPr defaultColWidth="9.140625" defaultRowHeight="12.75"/>
  <cols>
    <col min="1" max="2" width="1.7109375" style="29" customWidth="1"/>
    <col min="3" max="3" width="42.7109375" style="29" customWidth="1"/>
    <col min="4" max="4" width="6.7109375" style="29" customWidth="1"/>
    <col min="5" max="5" width="7.00390625" style="29" customWidth="1"/>
    <col min="6" max="6" width="15.8515625" style="30" customWidth="1"/>
    <col min="7" max="7" width="2.140625" style="29" customWidth="1"/>
    <col min="8" max="8" width="15.8515625" style="29" customWidth="1"/>
    <col min="9" max="9" width="18.421875" style="29" customWidth="1"/>
    <col min="10" max="10" width="15.00390625" style="29" bestFit="1" customWidth="1"/>
    <col min="11" max="11" width="16.28125" style="29" customWidth="1"/>
    <col min="12" max="16384" width="9.140625" style="29" customWidth="1"/>
  </cols>
  <sheetData>
    <row r="1" spans="1:8" s="4" customFormat="1" ht="19.5" customHeight="1">
      <c r="A1" s="19" t="str">
        <f>'[1]KQKD'!A1</f>
        <v>COÂNG TY COÅ PHAÀN  THUÛY SAÛN SOÁ 4 </v>
      </c>
      <c r="C1" s="20"/>
      <c r="D1" s="20"/>
      <c r="E1" s="20"/>
      <c r="F1" s="2"/>
      <c r="G1" s="2"/>
      <c r="H1" s="13" t="s">
        <v>410</v>
      </c>
    </row>
    <row r="2" spans="1:8" s="4" customFormat="1" ht="26.25" customHeight="1">
      <c r="A2" s="21" t="s">
        <v>411</v>
      </c>
      <c r="C2" s="22"/>
      <c r="D2" s="22"/>
      <c r="E2" s="22"/>
      <c r="F2" s="14"/>
      <c r="G2" s="14"/>
      <c r="H2" s="15" t="s">
        <v>284</v>
      </c>
    </row>
    <row r="3" spans="1:8" s="4" customFormat="1" ht="19.5" customHeight="1">
      <c r="A3" s="23" t="s">
        <v>211</v>
      </c>
      <c r="C3" s="22"/>
      <c r="D3" s="22"/>
      <c r="E3" s="22"/>
      <c r="F3" s="258" t="s">
        <v>285</v>
      </c>
      <c r="G3" s="258"/>
      <c r="H3" s="258"/>
    </row>
    <row r="4" spans="2:8" s="4" customFormat="1" ht="19.5" customHeight="1">
      <c r="B4" s="24"/>
      <c r="F4" s="7"/>
      <c r="G4" s="7"/>
      <c r="H4" s="6" t="s">
        <v>286</v>
      </c>
    </row>
    <row r="5" spans="1:8" s="4" customFormat="1" ht="19.5" customHeight="1">
      <c r="A5" s="25"/>
      <c r="C5" s="20"/>
      <c r="D5" s="20"/>
      <c r="E5" s="20"/>
      <c r="F5" s="20"/>
      <c r="G5" s="20"/>
      <c r="H5" s="20"/>
    </row>
    <row r="6" spans="1:10" ht="31.5" customHeight="1">
      <c r="A6" s="255" t="s">
        <v>369</v>
      </c>
      <c r="B6" s="255"/>
      <c r="C6" s="255"/>
      <c r="D6" s="27" t="s">
        <v>288</v>
      </c>
      <c r="E6" s="27" t="s">
        <v>289</v>
      </c>
      <c r="F6" s="249">
        <v>40268</v>
      </c>
      <c r="G6" s="28"/>
      <c r="H6" s="249">
        <v>39903</v>
      </c>
      <c r="I6" s="8"/>
      <c r="J6" s="8"/>
    </row>
    <row r="7" spans="1:10" ht="24" customHeight="1">
      <c r="A7" s="28" t="s">
        <v>412</v>
      </c>
      <c r="B7" s="28"/>
      <c r="C7" s="28"/>
      <c r="D7" s="26"/>
      <c r="E7" s="26"/>
      <c r="I7" s="28"/>
      <c r="J7" s="28"/>
    </row>
    <row r="8" spans="1:10" ht="24" customHeight="1">
      <c r="A8" s="28" t="s">
        <v>413</v>
      </c>
      <c r="B8" s="28"/>
      <c r="C8" s="28"/>
      <c r="D8" s="31" t="s">
        <v>414</v>
      </c>
      <c r="E8" s="26"/>
      <c r="F8" s="32">
        <f>KQKD!J27</f>
        <v>2270171544</v>
      </c>
      <c r="G8" s="32"/>
      <c r="H8" s="32">
        <v>533257631</v>
      </c>
      <c r="I8" s="28"/>
      <c r="J8" s="28"/>
    </row>
    <row r="9" spans="1:10" ht="24" customHeight="1">
      <c r="A9" s="28" t="s">
        <v>415</v>
      </c>
      <c r="B9" s="28"/>
      <c r="C9" s="28"/>
      <c r="D9" s="26"/>
      <c r="E9" s="26"/>
      <c r="F9" s="32"/>
      <c r="G9" s="32">
        <f>SUM(G10:G14)</f>
        <v>0</v>
      </c>
      <c r="H9" s="32"/>
      <c r="I9" s="28"/>
      <c r="J9" s="28"/>
    </row>
    <row r="10" spans="1:10" ht="18" customHeight="1">
      <c r="A10" s="8"/>
      <c r="B10" s="8" t="s">
        <v>416</v>
      </c>
      <c r="C10" s="8"/>
      <c r="D10" s="33" t="s">
        <v>417</v>
      </c>
      <c r="E10" s="34"/>
      <c r="F10" s="11">
        <v>1835500028</v>
      </c>
      <c r="G10" s="11"/>
      <c r="H10" s="11">
        <v>571635933</v>
      </c>
      <c r="I10" s="8"/>
      <c r="J10" s="8"/>
    </row>
    <row r="11" spans="1:10" ht="18" customHeight="1">
      <c r="A11" s="8"/>
      <c r="B11" s="8" t="s">
        <v>418</v>
      </c>
      <c r="C11" s="8"/>
      <c r="D11" s="33" t="s">
        <v>419</v>
      </c>
      <c r="E11" s="34"/>
      <c r="F11" s="11"/>
      <c r="G11" s="11"/>
      <c r="H11" s="11">
        <v>0</v>
      </c>
      <c r="I11" s="8"/>
      <c r="J11" s="8"/>
    </row>
    <row r="12" spans="1:10" ht="18" customHeight="1">
      <c r="A12" s="8"/>
      <c r="B12" s="8" t="s">
        <v>420</v>
      </c>
      <c r="C12" s="8"/>
      <c r="D12" s="33" t="s">
        <v>421</v>
      </c>
      <c r="E12" s="34"/>
      <c r="F12" s="11">
        <v>0</v>
      </c>
      <c r="G12" s="11"/>
      <c r="H12" s="11">
        <v>0</v>
      </c>
      <c r="I12" s="35"/>
      <c r="J12" s="8"/>
    </row>
    <row r="13" spans="1:10" ht="18" customHeight="1">
      <c r="A13" s="8"/>
      <c r="B13" s="8" t="s">
        <v>422</v>
      </c>
      <c r="C13" s="8"/>
      <c r="D13" s="33" t="s">
        <v>423</v>
      </c>
      <c r="E13" s="34"/>
      <c r="F13" s="36">
        <v>521203860</v>
      </c>
      <c r="G13" s="11"/>
      <c r="H13" s="11">
        <v>594416179</v>
      </c>
      <c r="I13" s="11"/>
      <c r="J13" s="8"/>
    </row>
    <row r="14" spans="1:10" ht="18" customHeight="1">
      <c r="A14" s="8"/>
      <c r="B14" s="8" t="s">
        <v>409</v>
      </c>
      <c r="C14" s="8"/>
      <c r="D14" s="33" t="s">
        <v>424</v>
      </c>
      <c r="E14" s="34"/>
      <c r="F14" s="11">
        <v>783247996</v>
      </c>
      <c r="G14" s="11"/>
      <c r="H14" s="11">
        <v>683069467</v>
      </c>
      <c r="I14" s="37"/>
      <c r="J14" s="8"/>
    </row>
    <row r="15" spans="1:10" ht="19.5" customHeight="1">
      <c r="A15" s="28" t="s">
        <v>425</v>
      </c>
      <c r="B15" s="28"/>
      <c r="C15" s="28"/>
      <c r="D15" s="31" t="s">
        <v>426</v>
      </c>
      <c r="E15" s="26"/>
      <c r="F15" s="32">
        <f>SUM(F8:F14)</f>
        <v>5410123428</v>
      </c>
      <c r="G15" s="32">
        <f>SUM(G8:G9)</f>
        <v>0</v>
      </c>
      <c r="H15" s="32">
        <f>SUM(H8:H14)</f>
        <v>2382379210</v>
      </c>
      <c r="I15" s="38"/>
      <c r="J15" s="28"/>
    </row>
    <row r="16" spans="1:10" ht="18" customHeight="1">
      <c r="A16" s="8"/>
      <c r="B16" s="8" t="s">
        <v>427</v>
      </c>
      <c r="C16" s="8"/>
      <c r="D16" s="33" t="s">
        <v>428</v>
      </c>
      <c r="E16" s="34"/>
      <c r="F16" s="11">
        <v>20488490245</v>
      </c>
      <c r="G16" s="11"/>
      <c r="H16" s="11">
        <v>-22008928307</v>
      </c>
      <c r="I16" s="37"/>
      <c r="J16" s="39"/>
    </row>
    <row r="17" spans="1:9" ht="18" customHeight="1">
      <c r="A17" s="8"/>
      <c r="B17" s="8" t="s">
        <v>429</v>
      </c>
      <c r="C17" s="8"/>
      <c r="D17" s="34">
        <v>10</v>
      </c>
      <c r="E17" s="34"/>
      <c r="F17" s="11">
        <v>-68365336751</v>
      </c>
      <c r="G17" s="11"/>
      <c r="H17" s="11">
        <v>-1925049378</v>
      </c>
      <c r="I17" s="37"/>
    </row>
    <row r="18" spans="1:10" ht="18" customHeight="1">
      <c r="A18" s="8"/>
      <c r="B18" s="8" t="s">
        <v>430</v>
      </c>
      <c r="C18" s="8"/>
      <c r="D18" s="34">
        <v>11</v>
      </c>
      <c r="E18" s="34"/>
      <c r="F18" s="11">
        <f>37167544122</f>
        <v>37167544122</v>
      </c>
      <c r="G18" s="11"/>
      <c r="H18" s="11">
        <v>8415059982</v>
      </c>
      <c r="I18" s="11"/>
      <c r="J18" s="40"/>
    </row>
    <row r="19" spans="1:11" ht="18" customHeight="1">
      <c r="A19" s="8"/>
      <c r="B19" s="8" t="s">
        <v>431</v>
      </c>
      <c r="C19" s="8"/>
      <c r="D19" s="34">
        <v>12</v>
      </c>
      <c r="E19" s="34"/>
      <c r="F19" s="11">
        <f>-4155429116+107603809169</f>
        <v>103448380053</v>
      </c>
      <c r="G19" s="11"/>
      <c r="H19" s="11">
        <v>-16177358076</v>
      </c>
      <c r="I19" s="11"/>
      <c r="J19" s="39"/>
      <c r="K19" s="39"/>
    </row>
    <row r="20" spans="1:9" ht="18" customHeight="1">
      <c r="A20" s="8"/>
      <c r="B20" s="8" t="s">
        <v>432</v>
      </c>
      <c r="C20" s="8"/>
      <c r="D20" s="34">
        <v>13</v>
      </c>
      <c r="E20" s="34"/>
      <c r="F20" s="11">
        <f>-F14</f>
        <v>-783247996</v>
      </c>
      <c r="G20" s="11"/>
      <c r="H20" s="11">
        <f>-H14</f>
        <v>-683069467</v>
      </c>
      <c r="I20" s="37"/>
    </row>
    <row r="21" spans="1:9" ht="18" customHeight="1">
      <c r="A21" s="8"/>
      <c r="B21" s="8" t="s">
        <v>433</v>
      </c>
      <c r="C21" s="8"/>
      <c r="D21" s="34">
        <v>14</v>
      </c>
      <c r="E21" s="34"/>
      <c r="F21" s="11">
        <v>0</v>
      </c>
      <c r="G21" s="11"/>
      <c r="H21" s="11">
        <v>0</v>
      </c>
      <c r="I21" s="37"/>
    </row>
    <row r="22" spans="1:9" ht="18" customHeight="1">
      <c r="A22" s="8"/>
      <c r="B22" s="8" t="s">
        <v>434</v>
      </c>
      <c r="C22" s="8"/>
      <c r="D22" s="34">
        <v>15</v>
      </c>
      <c r="E22" s="34"/>
      <c r="F22" s="11">
        <v>1106412328</v>
      </c>
      <c r="G22" s="11"/>
      <c r="H22" s="11">
        <v>37435952229</v>
      </c>
      <c r="I22" s="37"/>
    </row>
    <row r="23" spans="1:9" ht="18" customHeight="1">
      <c r="A23" s="8"/>
      <c r="B23" s="8" t="s">
        <v>435</v>
      </c>
      <c r="C23" s="8"/>
      <c r="D23" s="34">
        <v>16</v>
      </c>
      <c r="E23" s="34"/>
      <c r="F23" s="11">
        <f>-686721491-414750399</f>
        <v>-1101471890</v>
      </c>
      <c r="G23" s="11"/>
      <c r="H23" s="11">
        <v>-6565939758</v>
      </c>
      <c r="I23" s="37"/>
    </row>
    <row r="24" spans="1:9" ht="19.5" customHeight="1">
      <c r="A24" s="41" t="s">
        <v>436</v>
      </c>
      <c r="B24" s="41"/>
      <c r="C24" s="41"/>
      <c r="D24" s="42">
        <v>20</v>
      </c>
      <c r="E24" s="43"/>
      <c r="F24" s="51">
        <f>SUM(F15:F23)</f>
        <v>97370893539</v>
      </c>
      <c r="G24" s="32"/>
      <c r="H24" s="51">
        <f>SUM(H15:H23)</f>
        <v>873046435</v>
      </c>
      <c r="I24" s="37"/>
    </row>
    <row r="25" spans="1:9" ht="9" customHeight="1">
      <c r="A25" s="41"/>
      <c r="B25" s="41"/>
      <c r="C25" s="41"/>
      <c r="D25" s="42"/>
      <c r="E25" s="43"/>
      <c r="F25" s="44"/>
      <c r="G25" s="44"/>
      <c r="H25" s="44"/>
      <c r="I25" s="37"/>
    </row>
    <row r="26" spans="1:9" ht="19.5" customHeight="1">
      <c r="A26" s="28" t="s">
        <v>437</v>
      </c>
      <c r="B26" s="28"/>
      <c r="C26" s="28"/>
      <c r="D26" s="26"/>
      <c r="E26" s="26"/>
      <c r="F26" s="32"/>
      <c r="G26" s="32"/>
      <c r="H26" s="32"/>
      <c r="I26" s="28"/>
    </row>
    <row r="27" spans="1:9" ht="18" customHeight="1">
      <c r="A27" s="8" t="s">
        <v>438</v>
      </c>
      <c r="B27" s="8"/>
      <c r="C27" s="8"/>
      <c r="D27" s="34">
        <v>21</v>
      </c>
      <c r="E27" s="34"/>
      <c r="F27" s="11">
        <v>-132529725127</v>
      </c>
      <c r="G27" s="11"/>
      <c r="H27" s="11">
        <v>0</v>
      </c>
      <c r="I27" s="45"/>
    </row>
    <row r="28" spans="1:9" ht="18" customHeight="1">
      <c r="A28" s="8" t="s">
        <v>439</v>
      </c>
      <c r="B28" s="8"/>
      <c r="C28" s="8"/>
      <c r="D28" s="34">
        <v>22</v>
      </c>
      <c r="E28" s="34"/>
      <c r="F28" s="11"/>
      <c r="G28" s="11"/>
      <c r="H28" s="11">
        <v>0</v>
      </c>
      <c r="I28" s="45"/>
    </row>
    <row r="29" spans="1:9" ht="18" customHeight="1">
      <c r="A29" s="8" t="s">
        <v>440</v>
      </c>
      <c r="B29" s="8"/>
      <c r="C29" s="8"/>
      <c r="D29" s="34">
        <v>23</v>
      </c>
      <c r="E29" s="34"/>
      <c r="F29" s="11"/>
      <c r="G29" s="11"/>
      <c r="H29" s="11"/>
      <c r="I29" s="45"/>
    </row>
    <row r="30" spans="1:9" ht="18" customHeight="1">
      <c r="A30" s="8" t="s">
        <v>441</v>
      </c>
      <c r="B30" s="8"/>
      <c r="C30" s="8"/>
      <c r="D30" s="34">
        <v>24</v>
      </c>
      <c r="E30" s="34"/>
      <c r="F30" s="11"/>
      <c r="G30" s="11"/>
      <c r="H30" s="11"/>
      <c r="I30" s="45"/>
    </row>
    <row r="31" spans="1:9" ht="18" customHeight="1">
      <c r="A31" s="8" t="s">
        <v>442</v>
      </c>
      <c r="B31" s="8"/>
      <c r="C31" s="8"/>
      <c r="D31" s="34">
        <v>25</v>
      </c>
      <c r="E31" s="34"/>
      <c r="F31" s="11"/>
      <c r="G31" s="11"/>
      <c r="H31" s="11"/>
      <c r="I31" s="45"/>
    </row>
    <row r="32" spans="1:9" ht="18" customHeight="1">
      <c r="A32" s="8" t="s">
        <v>443</v>
      </c>
      <c r="B32" s="8"/>
      <c r="C32" s="8"/>
      <c r="D32" s="34">
        <v>26</v>
      </c>
      <c r="E32" s="34"/>
      <c r="F32" s="11"/>
      <c r="G32" s="11"/>
      <c r="H32" s="11"/>
      <c r="I32" s="45"/>
    </row>
    <row r="33" spans="1:9" ht="18" customHeight="1">
      <c r="A33" s="8" t="s">
        <v>444</v>
      </c>
      <c r="B33" s="8"/>
      <c r="C33" s="8"/>
      <c r="D33" s="34">
        <v>27</v>
      </c>
      <c r="E33" s="34"/>
      <c r="F33" s="11">
        <f>-F13</f>
        <v>-521203860</v>
      </c>
      <c r="G33" s="11"/>
      <c r="H33" s="11">
        <v>0</v>
      </c>
      <c r="I33" s="45"/>
    </row>
    <row r="34" spans="1:9" ht="19.5" customHeight="1">
      <c r="A34" s="41" t="s">
        <v>445</v>
      </c>
      <c r="B34" s="41"/>
      <c r="C34" s="41"/>
      <c r="D34" s="43">
        <v>30</v>
      </c>
      <c r="E34" s="43"/>
      <c r="F34" s="250">
        <f>SUM(F27:F33)</f>
        <v>-133050928987</v>
      </c>
      <c r="G34" s="32"/>
      <c r="H34" s="51">
        <f>SUM(H27:H33)</f>
        <v>0</v>
      </c>
      <c r="I34" s="46"/>
    </row>
    <row r="35" spans="1:9" ht="5.25" customHeight="1">
      <c r="A35" s="41"/>
      <c r="B35" s="41"/>
      <c r="C35" s="41"/>
      <c r="D35" s="42"/>
      <c r="E35" s="43"/>
      <c r="F35" s="44"/>
      <c r="G35" s="44"/>
      <c r="H35" s="44"/>
      <c r="I35" s="37"/>
    </row>
    <row r="36" spans="1:9" ht="19.5" customHeight="1">
      <c r="A36" s="28" t="s">
        <v>446</v>
      </c>
      <c r="B36" s="28"/>
      <c r="C36" s="47"/>
      <c r="D36" s="26"/>
      <c r="E36" s="26"/>
      <c r="F36" s="32"/>
      <c r="G36" s="32"/>
      <c r="H36" s="32"/>
      <c r="I36" s="28"/>
    </row>
    <row r="37" spans="1:9" ht="18" customHeight="1">
      <c r="A37" s="8" t="s">
        <v>447</v>
      </c>
      <c r="B37" s="8"/>
      <c r="C37" s="48"/>
      <c r="D37" s="34">
        <v>31</v>
      </c>
      <c r="E37" s="34"/>
      <c r="F37" s="11"/>
      <c r="G37" s="11"/>
      <c r="H37" s="11">
        <v>0</v>
      </c>
      <c r="I37" s="37"/>
    </row>
    <row r="38" spans="1:9" ht="18" customHeight="1" hidden="1">
      <c r="A38" s="8" t="s">
        <v>448</v>
      </c>
      <c r="B38" s="8"/>
      <c r="C38" s="8"/>
      <c r="D38" s="34">
        <v>32</v>
      </c>
      <c r="E38" s="34"/>
      <c r="F38" s="11"/>
      <c r="G38" s="11"/>
      <c r="H38" s="11"/>
      <c r="I38" s="8"/>
    </row>
    <row r="39" spans="1:9" ht="18" customHeight="1">
      <c r="A39" s="8" t="s">
        <v>449</v>
      </c>
      <c r="B39" s="8"/>
      <c r="C39" s="48"/>
      <c r="D39" s="34">
        <v>33</v>
      </c>
      <c r="E39" s="34"/>
      <c r="F39" s="36">
        <v>52927075003</v>
      </c>
      <c r="G39" s="11"/>
      <c r="H39" s="11">
        <v>43533093688</v>
      </c>
      <c r="I39" s="37"/>
    </row>
    <row r="40" spans="1:9" ht="18" customHeight="1">
      <c r="A40" s="8" t="s">
        <v>450</v>
      </c>
      <c r="B40" s="8"/>
      <c r="C40" s="48"/>
      <c r="D40" s="34">
        <v>34</v>
      </c>
      <c r="E40" s="34"/>
      <c r="F40" s="36">
        <v>-19457081162</v>
      </c>
      <c r="G40" s="11"/>
      <c r="H40" s="11">
        <v>-35025099450</v>
      </c>
      <c r="I40" s="37"/>
    </row>
    <row r="41" spans="1:9" ht="18" customHeight="1" hidden="1">
      <c r="A41" s="8" t="s">
        <v>451</v>
      </c>
      <c r="B41" s="8"/>
      <c r="C41" s="8"/>
      <c r="D41" s="34">
        <v>35</v>
      </c>
      <c r="E41" s="34"/>
      <c r="F41" s="36"/>
      <c r="G41" s="11"/>
      <c r="H41" s="8"/>
      <c r="I41" s="8"/>
    </row>
    <row r="42" spans="1:9" ht="18" customHeight="1">
      <c r="A42" s="8" t="s">
        <v>452</v>
      </c>
      <c r="B42" s="8"/>
      <c r="C42" s="48"/>
      <c r="D42" s="34">
        <v>36</v>
      </c>
      <c r="E42" s="34"/>
      <c r="F42" s="36">
        <v>-7065828000</v>
      </c>
      <c r="G42" s="11"/>
      <c r="H42" s="11">
        <v>0</v>
      </c>
      <c r="I42" s="49"/>
    </row>
    <row r="43" spans="1:9" ht="19.5" customHeight="1">
      <c r="A43" s="41" t="s">
        <v>453</v>
      </c>
      <c r="B43" s="41"/>
      <c r="C43" s="50"/>
      <c r="D43" s="43">
        <v>40</v>
      </c>
      <c r="E43" s="43"/>
      <c r="F43" s="51">
        <f>SUM(F37:F42)</f>
        <v>26404165841</v>
      </c>
      <c r="G43" s="32"/>
      <c r="H43" s="51">
        <f>SUM(H37:H42)</f>
        <v>8507994238</v>
      </c>
      <c r="I43" s="41"/>
    </row>
    <row r="44" spans="1:9" ht="15" customHeight="1">
      <c r="A44" s="28"/>
      <c r="B44" s="28"/>
      <c r="C44" s="47"/>
      <c r="D44" s="26"/>
      <c r="E44" s="26"/>
      <c r="F44" s="32"/>
      <c r="G44" s="32"/>
      <c r="H44" s="32"/>
      <c r="I44" s="28"/>
    </row>
    <row r="45" spans="1:9" ht="19.5" customHeight="1">
      <c r="A45" s="28" t="s">
        <v>454</v>
      </c>
      <c r="B45" s="28"/>
      <c r="C45" s="28"/>
      <c r="D45" s="26">
        <v>50</v>
      </c>
      <c r="E45" s="26"/>
      <c r="F45" s="51">
        <f>F43+F34+F24</f>
        <v>-9275869607</v>
      </c>
      <c r="G45" s="32">
        <v>0</v>
      </c>
      <c r="H45" s="51">
        <f>H43+H34+H24</f>
        <v>9381040673</v>
      </c>
      <c r="I45" s="28"/>
    </row>
    <row r="46" spans="1:9" ht="19.5" customHeight="1">
      <c r="A46" s="28" t="s">
        <v>455</v>
      </c>
      <c r="B46" s="28"/>
      <c r="C46" s="28"/>
      <c r="D46" s="26">
        <v>60</v>
      </c>
      <c r="E46" s="26"/>
      <c r="F46" s="32">
        <v>13206768148</v>
      </c>
      <c r="G46" s="32"/>
      <c r="H46" s="32">
        <v>3484754421</v>
      </c>
      <c r="I46" s="28"/>
    </row>
    <row r="47" spans="1:9" ht="19.5" customHeight="1">
      <c r="A47" s="8" t="s">
        <v>456</v>
      </c>
      <c r="B47" s="8"/>
      <c r="C47" s="8"/>
      <c r="D47" s="34">
        <v>61</v>
      </c>
      <c r="E47" s="34"/>
      <c r="F47" s="11"/>
      <c r="G47" s="11"/>
      <c r="H47" s="11"/>
      <c r="I47" s="8"/>
    </row>
    <row r="48" spans="1:10" ht="19.5" customHeight="1" thickBot="1">
      <c r="A48" s="261" t="s">
        <v>457</v>
      </c>
      <c r="B48" s="261"/>
      <c r="C48" s="261"/>
      <c r="D48" s="26">
        <v>70</v>
      </c>
      <c r="E48" s="26"/>
      <c r="F48" s="52">
        <f>SUM(F45:F47)</f>
        <v>3930898541</v>
      </c>
      <c r="G48" s="32"/>
      <c r="H48" s="52">
        <f>SUM(H45:H47)</f>
        <v>12865795094</v>
      </c>
      <c r="I48" s="53">
        <f>F48-'[1]BCDKT'!F9</f>
        <v>-9275869607</v>
      </c>
      <c r="J48" s="40">
        <f>H48-'[1]BCDKT'!H9</f>
        <v>9381040673</v>
      </c>
    </row>
    <row r="49" spans="1:9" ht="15" thickTop="1">
      <c r="A49" s="8"/>
      <c r="B49" s="8"/>
      <c r="C49" s="8"/>
      <c r="D49" s="34"/>
      <c r="E49" s="34"/>
      <c r="F49" s="11" t="s">
        <v>458</v>
      </c>
      <c r="G49" s="11"/>
      <c r="H49" s="11"/>
      <c r="I49" s="11"/>
    </row>
    <row r="50" spans="1:9" ht="30" customHeight="1">
      <c r="A50" s="8"/>
      <c r="B50" s="8"/>
      <c r="C50" s="8"/>
      <c r="D50" s="256" t="s">
        <v>220</v>
      </c>
      <c r="E50" s="256"/>
      <c r="F50" s="256"/>
      <c r="G50" s="256"/>
      <c r="H50" s="256"/>
      <c r="I50" s="9"/>
    </row>
    <row r="51" spans="1:9" ht="15.75">
      <c r="A51" s="8"/>
      <c r="B51" s="8"/>
      <c r="C51" s="26" t="s">
        <v>372</v>
      </c>
      <c r="D51" s="254" t="s">
        <v>407</v>
      </c>
      <c r="E51" s="254"/>
      <c r="F51" s="254"/>
      <c r="G51" s="254"/>
      <c r="H51" s="254"/>
      <c r="I51" s="8"/>
    </row>
    <row r="52" spans="1:9" ht="15.75">
      <c r="A52" s="8"/>
      <c r="B52" s="8"/>
      <c r="C52" s="34"/>
      <c r="D52" s="34"/>
      <c r="E52" s="54"/>
      <c r="F52" s="54"/>
      <c r="G52" s="54"/>
      <c r="H52" s="54"/>
      <c r="I52" s="8"/>
    </row>
    <row r="53" spans="1:9" ht="15.75">
      <c r="A53" s="8"/>
      <c r="B53" s="8"/>
      <c r="C53" s="34"/>
      <c r="D53" s="34"/>
      <c r="E53" s="54"/>
      <c r="F53" s="54"/>
      <c r="G53" s="54"/>
      <c r="H53" s="54"/>
      <c r="I53" s="8"/>
    </row>
    <row r="54" spans="1:9" ht="39.75" customHeight="1">
      <c r="A54" s="8"/>
      <c r="B54" s="8"/>
      <c r="C54" s="34"/>
      <c r="D54" s="34"/>
      <c r="E54" s="54"/>
      <c r="F54" s="54"/>
      <c r="G54" s="54"/>
      <c r="H54" s="54"/>
      <c r="I54" s="8"/>
    </row>
    <row r="55" spans="1:9" ht="14.25">
      <c r="A55" s="8"/>
      <c r="B55" s="8"/>
      <c r="C55" s="34"/>
      <c r="D55" s="34"/>
      <c r="E55" s="34"/>
      <c r="F55" s="11"/>
      <c r="G55" s="11"/>
      <c r="H55" s="11"/>
      <c r="I55" s="8"/>
    </row>
    <row r="56" spans="1:9" ht="15.75">
      <c r="A56" s="8"/>
      <c r="B56" s="8"/>
      <c r="C56" s="26" t="s">
        <v>374</v>
      </c>
      <c r="D56" s="254" t="s">
        <v>408</v>
      </c>
      <c r="E56" s="254"/>
      <c r="F56" s="254"/>
      <c r="G56" s="254"/>
      <c r="H56" s="254"/>
      <c r="I56" s="32"/>
    </row>
    <row r="57" spans="1:9" ht="15.75">
      <c r="A57" s="8"/>
      <c r="B57" s="8"/>
      <c r="C57" s="28"/>
      <c r="D57" s="34"/>
      <c r="E57" s="34"/>
      <c r="F57" s="8"/>
      <c r="G57" s="11"/>
      <c r="H57" s="11"/>
      <c r="I57" s="8"/>
    </row>
    <row r="58" spans="1:9" ht="14.25">
      <c r="A58" s="8"/>
      <c r="B58" s="8"/>
      <c r="C58" s="8"/>
      <c r="D58" s="34"/>
      <c r="E58" s="34"/>
      <c r="F58" s="8"/>
      <c r="G58" s="11"/>
      <c r="H58" s="11"/>
      <c r="I58" s="8"/>
    </row>
    <row r="59" spans="1:9" ht="14.25">
      <c r="A59" s="8"/>
      <c r="B59" s="8"/>
      <c r="C59" s="8"/>
      <c r="D59" s="34"/>
      <c r="E59" s="34"/>
      <c r="F59" s="11"/>
      <c r="G59" s="11"/>
      <c r="H59" s="11"/>
      <c r="I59" s="8"/>
    </row>
    <row r="60" spans="1:9" ht="14.25">
      <c r="A60" s="8"/>
      <c r="B60" s="8"/>
      <c r="C60" s="8"/>
      <c r="D60" s="34"/>
      <c r="E60" s="34"/>
      <c r="F60" s="11"/>
      <c r="G60" s="11"/>
      <c r="H60" s="11"/>
      <c r="I60" s="8"/>
    </row>
    <row r="61" spans="1:9" ht="14.25">
      <c r="A61" s="8"/>
      <c r="B61" s="8"/>
      <c r="C61" s="8"/>
      <c r="D61" s="34"/>
      <c r="E61" s="34"/>
      <c r="F61" s="11"/>
      <c r="G61" s="11"/>
      <c r="H61" s="11"/>
      <c r="I61" s="8"/>
    </row>
    <row r="62" spans="1:9" ht="14.25">
      <c r="A62" s="8"/>
      <c r="B62" s="8"/>
      <c r="C62" s="8"/>
      <c r="D62" s="34"/>
      <c r="E62" s="34"/>
      <c r="F62" s="11"/>
      <c r="G62" s="11"/>
      <c r="H62" s="11"/>
      <c r="I62" s="8"/>
    </row>
    <row r="63" spans="1:9" ht="14.25">
      <c r="A63" s="8"/>
      <c r="B63" s="8"/>
      <c r="C63" s="8"/>
      <c r="D63" s="34"/>
      <c r="E63" s="34"/>
      <c r="F63" s="11"/>
      <c r="G63" s="11"/>
      <c r="H63" s="11"/>
      <c r="I63" s="8"/>
    </row>
    <row r="64" spans="6:8" ht="14.25">
      <c r="F64" s="11"/>
      <c r="G64" s="11"/>
      <c r="H64" s="11"/>
    </row>
    <row r="65" spans="6:8" ht="14.25">
      <c r="F65" s="11"/>
      <c r="G65" s="11"/>
      <c r="H65" s="11"/>
    </row>
    <row r="66" spans="6:8" ht="14.25">
      <c r="F66" s="11"/>
      <c r="G66" s="11"/>
      <c r="H66" s="11"/>
    </row>
    <row r="67" spans="6:8" ht="14.25">
      <c r="F67" s="11"/>
      <c r="G67" s="11"/>
      <c r="H67" s="11"/>
    </row>
    <row r="68" spans="6:8" ht="14.25">
      <c r="F68" s="11"/>
      <c r="G68" s="11"/>
      <c r="H68" s="11"/>
    </row>
    <row r="69" spans="6:8" ht="14.25">
      <c r="F69" s="11"/>
      <c r="G69" s="11"/>
      <c r="H69" s="11"/>
    </row>
    <row r="70" spans="6:8" ht="14.25">
      <c r="F70" s="11"/>
      <c r="G70" s="11"/>
      <c r="H70" s="11"/>
    </row>
    <row r="71" spans="6:8" ht="14.25">
      <c r="F71" s="11"/>
      <c r="G71" s="11"/>
      <c r="H71" s="11"/>
    </row>
    <row r="72" spans="6:8" ht="14.25">
      <c r="F72" s="11"/>
      <c r="G72" s="11"/>
      <c r="H72" s="11"/>
    </row>
    <row r="73" spans="6:8" ht="14.25">
      <c r="F73" s="11"/>
      <c r="G73" s="11"/>
      <c r="H73" s="11"/>
    </row>
    <row r="74" spans="6:8" ht="14.25">
      <c r="F74" s="11"/>
      <c r="G74" s="11"/>
      <c r="H74" s="11"/>
    </row>
    <row r="75" spans="6:8" ht="14.25">
      <c r="F75" s="11"/>
      <c r="G75" s="11"/>
      <c r="H75" s="11"/>
    </row>
    <row r="76" spans="6:8" ht="14.25">
      <c r="F76" s="11"/>
      <c r="G76" s="11"/>
      <c r="H76" s="11"/>
    </row>
    <row r="77" spans="6:8" ht="14.25">
      <c r="F77" s="11"/>
      <c r="G77" s="11"/>
      <c r="H77" s="11"/>
    </row>
    <row r="78" spans="6:8" ht="14.25">
      <c r="F78" s="11"/>
      <c r="G78" s="11"/>
      <c r="H78" s="11"/>
    </row>
    <row r="79" spans="6:8" ht="14.25">
      <c r="F79" s="11"/>
      <c r="G79" s="11"/>
      <c r="H79" s="11"/>
    </row>
  </sheetData>
  <mergeCells count="6">
    <mergeCell ref="D51:H51"/>
    <mergeCell ref="D56:H56"/>
    <mergeCell ref="F3:H3"/>
    <mergeCell ref="A6:C6"/>
    <mergeCell ref="A48:C48"/>
    <mergeCell ref="D50:H50"/>
  </mergeCells>
  <printOptions/>
  <pageMargins left="0.75" right="0" top="1" bottom="0.75" header="0.5" footer="0.5"/>
  <pageSetup firstPageNumber="7" useFirstPageNumber="1" horizontalDpi="600" verticalDpi="600" orientation="portrait" paperSize="9" r:id="rId1"/>
  <headerFooter alignWithMargins="0">
    <oddFooter>&amp;L&amp;"VNI-Times,Italic"Baùo caùo naøy phaûi ñöôïc ñoïc cuøng vôùi Baûn thuyeát minh Baùo caùo taøi chính&amp;R&amp;"VNI-Times,Italic"Trang &amp;P+</oddFooter>
  </headerFooter>
</worksheet>
</file>

<file path=xl/worksheets/sheet4.xml><?xml version="1.0" encoding="utf-8"?>
<worksheet xmlns="http://schemas.openxmlformats.org/spreadsheetml/2006/main" xmlns:r="http://schemas.openxmlformats.org/officeDocument/2006/relationships">
  <dimension ref="A1:O376"/>
  <sheetViews>
    <sheetView workbookViewId="0" topLeftCell="A200">
      <selection activeCell="I314" sqref="I314"/>
    </sheetView>
  </sheetViews>
  <sheetFormatPr defaultColWidth="9.140625" defaultRowHeight="19.5" customHeight="1"/>
  <cols>
    <col min="1" max="1" width="4.421875" style="125" customWidth="1"/>
    <col min="2" max="2" width="3.57421875" style="61" customWidth="1"/>
    <col min="3" max="3" width="11.421875" style="61" customWidth="1"/>
    <col min="4" max="4" width="0.5625" style="61" hidden="1" customWidth="1"/>
    <col min="5" max="5" width="1.28515625" style="61" customWidth="1"/>
    <col min="6" max="6" width="14.7109375" style="61" customWidth="1"/>
    <col min="7" max="7" width="14.140625" style="61" customWidth="1"/>
    <col min="8" max="8" width="13.00390625" style="61" customWidth="1"/>
    <col min="9" max="9" width="15.8515625" style="62" customWidth="1"/>
    <col min="10" max="10" width="0.5625" style="62" customWidth="1"/>
    <col min="11" max="11" width="15.140625" style="62" customWidth="1"/>
    <col min="12" max="12" width="17.7109375" style="61" bestFit="1" customWidth="1"/>
    <col min="13" max="16384" width="9.140625" style="61" customWidth="1"/>
  </cols>
  <sheetData>
    <row r="1" spans="1:11" s="4" customFormat="1" ht="19.5" customHeight="1">
      <c r="A1" s="19" t="str">
        <f>'[1]LCTT'!A1</f>
        <v>COÂNG TY COÅ PHAÀN  THUÛY SAÛN SOÁ 4 </v>
      </c>
      <c r="C1" s="20"/>
      <c r="D1" s="20"/>
      <c r="E1" s="20"/>
      <c r="F1" s="2"/>
      <c r="G1" s="2"/>
      <c r="H1" s="13"/>
      <c r="K1" s="55" t="s">
        <v>459</v>
      </c>
    </row>
    <row r="2" spans="1:11" s="4" customFormat="1" ht="26.25" customHeight="1">
      <c r="A2" s="56" t="s">
        <v>460</v>
      </c>
      <c r="C2" s="22"/>
      <c r="D2" s="22"/>
      <c r="E2" s="22"/>
      <c r="F2" s="14"/>
      <c r="G2" s="14"/>
      <c r="H2" s="15"/>
      <c r="K2" s="57" t="s">
        <v>284</v>
      </c>
    </row>
    <row r="3" spans="1:11" s="4" customFormat="1" ht="18" customHeight="1">
      <c r="A3" s="19" t="s">
        <v>211</v>
      </c>
      <c r="C3" s="22"/>
      <c r="D3" s="22"/>
      <c r="E3" s="22"/>
      <c r="F3" s="15"/>
      <c r="G3" s="15"/>
      <c r="H3" s="15"/>
      <c r="K3" s="57" t="s">
        <v>285</v>
      </c>
    </row>
    <row r="4" spans="1:11" s="4" customFormat="1" ht="19.5" customHeight="1">
      <c r="A4" s="58"/>
      <c r="B4" s="24"/>
      <c r="F4" s="7"/>
      <c r="G4" s="7"/>
      <c r="H4" s="6"/>
      <c r="K4" s="55" t="s">
        <v>286</v>
      </c>
    </row>
    <row r="5" spans="1:8" s="4" customFormat="1" ht="12.75" customHeight="1">
      <c r="A5" s="25"/>
      <c r="C5" s="20"/>
      <c r="D5" s="20"/>
      <c r="E5" s="20"/>
      <c r="F5" s="20"/>
      <c r="G5" s="20"/>
      <c r="H5" s="20"/>
    </row>
    <row r="6" spans="1:11" s="121" customFormat="1" ht="24" customHeight="1">
      <c r="A6" s="120" t="s">
        <v>461</v>
      </c>
      <c r="B6" s="121" t="s">
        <v>462</v>
      </c>
      <c r="I6" s="122"/>
      <c r="J6" s="122"/>
      <c r="K6" s="122"/>
    </row>
    <row r="7" spans="1:11" s="121" customFormat="1" ht="24.75" customHeight="1">
      <c r="A7" s="120"/>
      <c r="B7" s="121" t="s">
        <v>463</v>
      </c>
      <c r="I7" s="122"/>
      <c r="J7" s="122"/>
      <c r="K7" s="122"/>
    </row>
    <row r="8" spans="1:11" s="124" customFormat="1" ht="66" customHeight="1">
      <c r="A8" s="123"/>
      <c r="B8" s="283" t="s">
        <v>464</v>
      </c>
      <c r="C8" s="283"/>
      <c r="D8" s="283"/>
      <c r="E8" s="283"/>
      <c r="F8" s="283"/>
      <c r="G8" s="283"/>
      <c r="H8" s="283"/>
      <c r="I8" s="283"/>
      <c r="J8" s="283"/>
      <c r="K8" s="283"/>
    </row>
    <row r="9" spans="2:11" ht="19.5" customHeight="1">
      <c r="B9" s="126" t="s">
        <v>465</v>
      </c>
      <c r="C9" s="127"/>
      <c r="D9" s="127"/>
      <c r="E9" s="127"/>
      <c r="F9" s="127"/>
      <c r="G9" s="127"/>
      <c r="H9" s="127"/>
      <c r="I9" s="128"/>
      <c r="J9" s="128"/>
      <c r="K9" s="128"/>
    </row>
    <row r="10" spans="2:11" ht="19.5" customHeight="1">
      <c r="B10" s="284" t="s">
        <v>466</v>
      </c>
      <c r="C10" s="284"/>
      <c r="D10" s="284"/>
      <c r="E10" s="284"/>
      <c r="F10" s="284"/>
      <c r="G10" s="284"/>
      <c r="H10" s="284"/>
      <c r="I10" s="284"/>
      <c r="J10" s="128"/>
      <c r="K10" s="128"/>
    </row>
    <row r="11" spans="2:11" ht="33.75" customHeight="1">
      <c r="B11" s="285" t="s">
        <v>467</v>
      </c>
      <c r="C11" s="285"/>
      <c r="D11" s="285"/>
      <c r="E11" s="285"/>
      <c r="F11" s="285"/>
      <c r="G11" s="285"/>
      <c r="H11" s="285"/>
      <c r="I11" s="286"/>
      <c r="J11" s="286"/>
      <c r="K11" s="286"/>
    </row>
    <row r="12" spans="2:11" ht="24" customHeight="1">
      <c r="B12" s="130" t="s">
        <v>468</v>
      </c>
      <c r="C12" s="131"/>
      <c r="D12" s="131"/>
      <c r="E12" s="131"/>
      <c r="F12" s="131"/>
      <c r="G12" s="131"/>
      <c r="H12" s="131"/>
      <c r="I12" s="132"/>
      <c r="J12" s="132"/>
      <c r="K12" s="132"/>
    </row>
    <row r="13" spans="1:11" ht="19.5" customHeight="1">
      <c r="A13" s="120">
        <v>1</v>
      </c>
      <c r="B13" s="121" t="s">
        <v>469</v>
      </c>
      <c r="C13" s="121"/>
      <c r="D13" s="121"/>
      <c r="E13" s="121"/>
      <c r="F13" s="127"/>
      <c r="G13" s="127"/>
      <c r="H13" s="127"/>
      <c r="I13" s="128"/>
      <c r="J13" s="128"/>
      <c r="K13" s="128"/>
    </row>
    <row r="14" spans="1:11" ht="19.5" customHeight="1">
      <c r="A14" s="120"/>
      <c r="B14" s="133" t="s">
        <v>470</v>
      </c>
      <c r="C14" s="121"/>
      <c r="D14" s="121"/>
      <c r="E14" s="121"/>
      <c r="F14" s="127"/>
      <c r="G14" s="127"/>
      <c r="H14" s="127"/>
      <c r="I14" s="128"/>
      <c r="J14" s="128"/>
      <c r="K14" s="128"/>
    </row>
    <row r="15" spans="1:11" s="124" customFormat="1" ht="21.75" customHeight="1">
      <c r="A15" s="120">
        <v>2</v>
      </c>
      <c r="B15" s="121" t="s">
        <v>471</v>
      </c>
      <c r="I15" s="68"/>
      <c r="J15" s="68"/>
      <c r="K15" s="68"/>
    </row>
    <row r="16" spans="1:11" s="121" customFormat="1" ht="21.75" customHeight="1">
      <c r="A16" s="120">
        <v>3</v>
      </c>
      <c r="B16" s="121" t="s">
        <v>472</v>
      </c>
      <c r="I16" s="122"/>
      <c r="J16" s="122"/>
      <c r="K16" s="122"/>
    </row>
    <row r="17" spans="2:11" s="134" customFormat="1" ht="111" customHeight="1">
      <c r="B17" s="287" t="s">
        <v>473</v>
      </c>
      <c r="C17" s="287"/>
      <c r="D17" s="287"/>
      <c r="E17" s="287"/>
      <c r="F17" s="287"/>
      <c r="G17" s="288"/>
      <c r="H17" s="288"/>
      <c r="I17" s="288"/>
      <c r="J17" s="288"/>
      <c r="K17" s="288"/>
    </row>
    <row r="18" spans="1:11" s="121" customFormat="1" ht="21.75" customHeight="1">
      <c r="A18" s="120">
        <v>4</v>
      </c>
      <c r="B18" s="121" t="s">
        <v>474</v>
      </c>
      <c r="I18" s="122"/>
      <c r="J18" s="122"/>
      <c r="K18" s="122"/>
    </row>
    <row r="19" spans="2:11" ht="67.5" customHeight="1">
      <c r="B19" s="281" t="s">
        <v>217</v>
      </c>
      <c r="C19" s="282"/>
      <c r="D19" s="282"/>
      <c r="E19" s="282"/>
      <c r="F19" s="282"/>
      <c r="G19" s="282"/>
      <c r="H19" s="282"/>
      <c r="I19" s="282"/>
      <c r="J19" s="282"/>
      <c r="K19" s="282"/>
    </row>
    <row r="20" spans="1:11" s="121" customFormat="1" ht="21.75" customHeight="1">
      <c r="A20" s="120">
        <v>5</v>
      </c>
      <c r="B20" s="121" t="s">
        <v>475</v>
      </c>
      <c r="I20" s="122"/>
      <c r="J20" s="122"/>
      <c r="K20" s="122"/>
    </row>
    <row r="21" spans="1:11" s="124" customFormat="1" ht="18" customHeight="1">
      <c r="A21" s="123"/>
      <c r="B21" s="124" t="s">
        <v>218</v>
      </c>
      <c r="I21" s="68"/>
      <c r="J21" s="68"/>
      <c r="K21" s="68"/>
    </row>
    <row r="22" spans="1:11" s="136" customFormat="1" ht="18" customHeight="1">
      <c r="A22" s="135"/>
      <c r="B22" s="136" t="s">
        <v>219</v>
      </c>
      <c r="I22" s="137"/>
      <c r="J22" s="137"/>
      <c r="K22" s="137"/>
    </row>
    <row r="23" spans="1:11" s="121" customFormat="1" ht="30" customHeight="1">
      <c r="A23" s="120" t="s">
        <v>476</v>
      </c>
      <c r="B23" s="121" t="s">
        <v>477</v>
      </c>
      <c r="I23" s="122"/>
      <c r="J23" s="122"/>
      <c r="K23" s="122"/>
    </row>
    <row r="24" spans="1:11" s="121" customFormat="1" ht="21.75" customHeight="1">
      <c r="A24" s="120">
        <v>1</v>
      </c>
      <c r="B24" s="121" t="s">
        <v>478</v>
      </c>
      <c r="I24" s="122"/>
      <c r="J24" s="122"/>
      <c r="K24" s="122"/>
    </row>
    <row r="25" spans="1:11" s="124" customFormat="1" ht="19.5" customHeight="1">
      <c r="A25" s="123"/>
      <c r="B25" s="124" t="s">
        <v>479</v>
      </c>
      <c r="I25" s="68"/>
      <c r="J25" s="68"/>
      <c r="K25" s="68"/>
    </row>
    <row r="26" spans="1:11" s="121" customFormat="1" ht="21.75" customHeight="1">
      <c r="A26" s="120">
        <v>2</v>
      </c>
      <c r="B26" s="121" t="s">
        <v>480</v>
      </c>
      <c r="I26" s="122"/>
      <c r="J26" s="122"/>
      <c r="K26" s="122"/>
    </row>
    <row r="27" spans="1:11" s="124" customFormat="1" ht="19.5" customHeight="1">
      <c r="A27" s="123"/>
      <c r="B27" s="124" t="s">
        <v>481</v>
      </c>
      <c r="I27" s="68"/>
      <c r="J27" s="68"/>
      <c r="K27" s="68"/>
    </row>
    <row r="28" spans="1:11" s="121" customFormat="1" ht="21.75" customHeight="1">
      <c r="A28" s="120" t="s">
        <v>482</v>
      </c>
      <c r="B28" s="121" t="s">
        <v>483</v>
      </c>
      <c r="I28" s="122"/>
      <c r="J28" s="122"/>
      <c r="K28" s="122"/>
    </row>
    <row r="29" spans="1:11" s="121" customFormat="1" ht="24.75" customHeight="1">
      <c r="A29" s="120">
        <v>1</v>
      </c>
      <c r="B29" s="121" t="s">
        <v>484</v>
      </c>
      <c r="I29" s="122"/>
      <c r="J29" s="122"/>
      <c r="K29" s="122"/>
    </row>
    <row r="30" spans="2:11" ht="36" customHeight="1">
      <c r="B30" s="262" t="s">
        <v>485</v>
      </c>
      <c r="C30" s="262"/>
      <c r="D30" s="262"/>
      <c r="E30" s="262"/>
      <c r="F30" s="262"/>
      <c r="G30" s="262"/>
      <c r="H30" s="262"/>
      <c r="I30" s="262"/>
      <c r="J30" s="262"/>
      <c r="K30" s="262"/>
    </row>
    <row r="31" spans="1:11" s="121" customFormat="1" ht="24.75" customHeight="1">
      <c r="A31" s="120">
        <v>2</v>
      </c>
      <c r="B31" s="121" t="s">
        <v>486</v>
      </c>
      <c r="I31" s="122"/>
      <c r="J31" s="122"/>
      <c r="K31" s="122"/>
    </row>
    <row r="32" spans="1:11" s="124" customFormat="1" ht="49.5" customHeight="1">
      <c r="A32" s="123"/>
      <c r="B32" s="275" t="s">
        <v>487</v>
      </c>
      <c r="C32" s="275"/>
      <c r="D32" s="275"/>
      <c r="E32" s="275"/>
      <c r="F32" s="275"/>
      <c r="G32" s="275"/>
      <c r="H32" s="275"/>
      <c r="I32" s="275"/>
      <c r="J32" s="275"/>
      <c r="K32" s="275"/>
    </row>
    <row r="33" spans="1:11" s="124" customFormat="1" ht="36" customHeight="1">
      <c r="A33" s="123"/>
      <c r="B33" s="275" t="s">
        <v>488</v>
      </c>
      <c r="C33" s="275"/>
      <c r="D33" s="275"/>
      <c r="E33" s="275"/>
      <c r="F33" s="275"/>
      <c r="G33" s="275"/>
      <c r="H33" s="275"/>
      <c r="I33" s="275"/>
      <c r="J33" s="275"/>
      <c r="K33" s="275"/>
    </row>
    <row r="34" spans="1:11" s="124" customFormat="1" ht="68.25" customHeight="1">
      <c r="A34" s="123"/>
      <c r="B34" s="275" t="s">
        <v>489</v>
      </c>
      <c r="C34" s="275"/>
      <c r="D34" s="275"/>
      <c r="E34" s="275"/>
      <c r="F34" s="275"/>
      <c r="G34" s="275"/>
      <c r="H34" s="275"/>
      <c r="I34" s="275"/>
      <c r="J34" s="275"/>
      <c r="K34" s="275"/>
    </row>
    <row r="35" spans="1:11" s="121" customFormat="1" ht="24.75" customHeight="1">
      <c r="A35" s="120">
        <v>3</v>
      </c>
      <c r="B35" s="121" t="s">
        <v>490</v>
      </c>
      <c r="I35" s="122"/>
      <c r="J35" s="122"/>
      <c r="K35" s="122"/>
    </row>
    <row r="36" spans="1:11" s="124" customFormat="1" ht="19.5" customHeight="1">
      <c r="A36" s="123"/>
      <c r="B36" s="124" t="s">
        <v>491</v>
      </c>
      <c r="I36" s="68"/>
      <c r="J36" s="68"/>
      <c r="K36" s="68"/>
    </row>
    <row r="37" spans="1:11" s="121" customFormat="1" ht="31.5" customHeight="1">
      <c r="A37" s="120" t="s">
        <v>492</v>
      </c>
      <c r="B37" s="121" t="s">
        <v>493</v>
      </c>
      <c r="I37" s="122"/>
      <c r="J37" s="122"/>
      <c r="K37" s="122"/>
    </row>
    <row r="38" spans="1:11" s="121" customFormat="1" ht="24.75" customHeight="1">
      <c r="A38" s="120">
        <v>1</v>
      </c>
      <c r="B38" s="121" t="s">
        <v>494</v>
      </c>
      <c r="I38" s="122"/>
      <c r="J38" s="122"/>
      <c r="K38" s="122"/>
    </row>
    <row r="39" spans="1:11" s="124" customFormat="1" ht="51" customHeight="1">
      <c r="A39" s="123"/>
      <c r="B39" s="275" t="s">
        <v>495</v>
      </c>
      <c r="C39" s="275"/>
      <c r="D39" s="275"/>
      <c r="E39" s="275"/>
      <c r="F39" s="275"/>
      <c r="G39" s="275"/>
      <c r="H39" s="275"/>
      <c r="I39" s="275"/>
      <c r="J39" s="275"/>
      <c r="K39" s="275"/>
    </row>
    <row r="40" spans="1:11" s="124" customFormat="1" ht="67.5" customHeight="1">
      <c r="A40" s="123"/>
      <c r="B40" s="275" t="s">
        <v>496</v>
      </c>
      <c r="C40" s="275"/>
      <c r="D40" s="275"/>
      <c r="E40" s="275"/>
      <c r="F40" s="275"/>
      <c r="G40" s="275"/>
      <c r="H40" s="275"/>
      <c r="I40" s="275"/>
      <c r="J40" s="275"/>
      <c r="K40" s="275"/>
    </row>
    <row r="41" spans="1:11" s="124" customFormat="1" ht="36" customHeight="1">
      <c r="A41" s="123"/>
      <c r="B41" s="278" t="s">
        <v>0</v>
      </c>
      <c r="C41" s="279"/>
      <c r="D41" s="279"/>
      <c r="E41" s="279"/>
      <c r="F41" s="279"/>
      <c r="G41" s="279"/>
      <c r="H41" s="279"/>
      <c r="I41" s="279"/>
      <c r="J41" s="280"/>
      <c r="K41" s="280"/>
    </row>
    <row r="42" spans="1:11" s="124" customFormat="1" ht="93.75" customHeight="1">
      <c r="A42" s="123"/>
      <c r="B42" s="275" t="s">
        <v>1</v>
      </c>
      <c r="C42" s="275"/>
      <c r="D42" s="275"/>
      <c r="E42" s="275"/>
      <c r="F42" s="275"/>
      <c r="G42" s="275"/>
      <c r="H42" s="275"/>
      <c r="I42" s="275"/>
      <c r="J42" s="275"/>
      <c r="K42" s="275"/>
    </row>
    <row r="43" spans="1:11" s="124" customFormat="1" ht="19.5" customHeight="1">
      <c r="A43" s="140">
        <v>2</v>
      </c>
      <c r="B43" s="121" t="s">
        <v>2</v>
      </c>
      <c r="C43" s="121"/>
      <c r="D43" s="121"/>
      <c r="E43" s="121"/>
      <c r="F43" s="121"/>
      <c r="G43" s="121"/>
      <c r="H43" s="121"/>
      <c r="I43" s="122"/>
      <c r="J43" s="122"/>
      <c r="K43" s="122"/>
    </row>
    <row r="44" spans="1:11" s="124" customFormat="1" ht="42" customHeight="1">
      <c r="A44" s="123"/>
      <c r="B44" s="275" t="s">
        <v>3</v>
      </c>
      <c r="C44" s="275"/>
      <c r="D44" s="275"/>
      <c r="E44" s="275"/>
      <c r="F44" s="275"/>
      <c r="G44" s="275"/>
      <c r="H44" s="275"/>
      <c r="I44" s="275"/>
      <c r="J44" s="275"/>
      <c r="K44" s="275"/>
    </row>
    <row r="45" spans="1:11" s="124" customFormat="1" ht="34.5" customHeight="1">
      <c r="A45" s="123"/>
      <c r="B45" s="276" t="s">
        <v>4</v>
      </c>
      <c r="C45" s="277"/>
      <c r="D45" s="277"/>
      <c r="E45" s="277"/>
      <c r="F45" s="277"/>
      <c r="G45" s="277"/>
      <c r="H45" s="277"/>
      <c r="I45" s="277"/>
      <c r="J45" s="277"/>
      <c r="K45" s="274"/>
    </row>
    <row r="46" spans="1:11" s="121" customFormat="1" ht="24.75" customHeight="1">
      <c r="A46" s="120">
        <v>3</v>
      </c>
      <c r="B46" s="121" t="s">
        <v>5</v>
      </c>
      <c r="I46" s="122"/>
      <c r="J46" s="122"/>
      <c r="K46" s="122"/>
    </row>
    <row r="47" spans="1:11" s="124" customFormat="1" ht="49.5" customHeight="1">
      <c r="A47" s="123"/>
      <c r="B47" s="275" t="s">
        <v>6</v>
      </c>
      <c r="C47" s="275"/>
      <c r="D47" s="275"/>
      <c r="E47" s="275"/>
      <c r="F47" s="275"/>
      <c r="G47" s="275"/>
      <c r="H47" s="275"/>
      <c r="I47" s="275"/>
      <c r="J47" s="275"/>
      <c r="K47" s="275"/>
    </row>
    <row r="48" spans="1:11" s="124" customFormat="1" ht="19.5" customHeight="1">
      <c r="A48" s="123"/>
      <c r="B48" s="124" t="s">
        <v>7</v>
      </c>
      <c r="I48" s="68"/>
      <c r="J48" s="68"/>
      <c r="K48" s="68"/>
    </row>
    <row r="49" spans="1:11" s="124" customFormat="1" ht="19.5" customHeight="1">
      <c r="A49" s="123"/>
      <c r="B49" s="124" t="s">
        <v>8</v>
      </c>
      <c r="I49" s="68"/>
      <c r="J49" s="68"/>
      <c r="K49" s="68"/>
    </row>
    <row r="50" spans="1:11" s="124" customFormat="1" ht="77.25" customHeight="1">
      <c r="A50" s="123"/>
      <c r="B50" s="275" t="s">
        <v>9</v>
      </c>
      <c r="C50" s="275"/>
      <c r="D50" s="275"/>
      <c r="E50" s="275"/>
      <c r="F50" s="275"/>
      <c r="G50" s="275"/>
      <c r="H50" s="275"/>
      <c r="I50" s="275"/>
      <c r="J50" s="275"/>
      <c r="K50" s="275"/>
    </row>
    <row r="51" spans="1:11" s="121" customFormat="1" ht="24.75" customHeight="1">
      <c r="A51" s="120">
        <v>4</v>
      </c>
      <c r="B51" s="121" t="s">
        <v>10</v>
      </c>
      <c r="I51" s="122"/>
      <c r="J51" s="122"/>
      <c r="K51" s="122"/>
    </row>
    <row r="52" spans="1:11" s="124" customFormat="1" ht="129.75" customHeight="1">
      <c r="A52" s="123"/>
      <c r="B52" s="275" t="s">
        <v>11</v>
      </c>
      <c r="C52" s="275"/>
      <c r="D52" s="275"/>
      <c r="E52" s="275"/>
      <c r="F52" s="275"/>
      <c r="G52" s="275"/>
      <c r="H52" s="275"/>
      <c r="I52" s="275"/>
      <c r="J52" s="275"/>
      <c r="K52" s="275"/>
    </row>
    <row r="53" spans="1:11" s="124" customFormat="1" ht="52.5" customHeight="1">
      <c r="A53" s="123"/>
      <c r="B53" s="275" t="s">
        <v>12</v>
      </c>
      <c r="C53" s="275"/>
      <c r="D53" s="275"/>
      <c r="E53" s="275"/>
      <c r="F53" s="275"/>
      <c r="G53" s="275"/>
      <c r="H53" s="275"/>
      <c r="I53" s="275"/>
      <c r="J53" s="275"/>
      <c r="K53" s="275"/>
    </row>
    <row r="54" spans="1:11" s="121" customFormat="1" ht="24.75" customHeight="1">
      <c r="A54" s="140">
        <v>6</v>
      </c>
      <c r="B54" s="121" t="s">
        <v>13</v>
      </c>
      <c r="C54" s="139"/>
      <c r="D54" s="139"/>
      <c r="E54" s="139"/>
      <c r="F54" s="139"/>
      <c r="G54" s="139"/>
      <c r="H54" s="139"/>
      <c r="I54" s="141"/>
      <c r="J54" s="141"/>
      <c r="K54" s="141"/>
    </row>
    <row r="55" spans="1:11" s="121" customFormat="1" ht="36" customHeight="1">
      <c r="A55" s="120"/>
      <c r="B55" s="275" t="s">
        <v>14</v>
      </c>
      <c r="C55" s="275"/>
      <c r="D55" s="275"/>
      <c r="E55" s="275"/>
      <c r="F55" s="275"/>
      <c r="G55" s="275"/>
      <c r="H55" s="275"/>
      <c r="I55" s="275"/>
      <c r="J55" s="275"/>
      <c r="K55" s="275"/>
    </row>
    <row r="56" spans="1:11" s="121" customFormat="1" ht="24.75" customHeight="1">
      <c r="A56" s="140">
        <v>9</v>
      </c>
      <c r="B56" s="121" t="s">
        <v>15</v>
      </c>
      <c r="C56" s="139"/>
      <c r="D56" s="139"/>
      <c r="E56" s="139"/>
      <c r="F56" s="139"/>
      <c r="G56" s="139"/>
      <c r="H56" s="139"/>
      <c r="I56" s="141"/>
      <c r="J56" s="141"/>
      <c r="K56" s="141"/>
    </row>
    <row r="57" spans="1:11" s="124" customFormat="1" ht="64.5" customHeight="1">
      <c r="A57" s="123"/>
      <c r="B57" s="275" t="s">
        <v>16</v>
      </c>
      <c r="C57" s="275"/>
      <c r="D57" s="275"/>
      <c r="E57" s="275"/>
      <c r="F57" s="275"/>
      <c r="G57" s="275"/>
      <c r="H57" s="275"/>
      <c r="I57" s="275"/>
      <c r="J57" s="275"/>
      <c r="K57" s="275"/>
    </row>
    <row r="58" spans="1:11" s="124" customFormat="1" ht="49.5" customHeight="1">
      <c r="A58" s="123"/>
      <c r="B58" s="275" t="s">
        <v>17</v>
      </c>
      <c r="C58" s="275"/>
      <c r="D58" s="275"/>
      <c r="E58" s="275"/>
      <c r="F58" s="275"/>
      <c r="G58" s="275"/>
      <c r="H58" s="275"/>
      <c r="I58" s="275"/>
      <c r="J58" s="275"/>
      <c r="K58" s="275"/>
    </row>
    <row r="59" spans="1:11" s="121" customFormat="1" ht="32.25" customHeight="1">
      <c r="A59" s="140">
        <v>10</v>
      </c>
      <c r="B59" s="121" t="s">
        <v>18</v>
      </c>
      <c r="I59" s="122"/>
      <c r="J59" s="122"/>
      <c r="K59" s="122"/>
    </row>
    <row r="60" spans="1:11" s="124" customFormat="1" ht="21.75" customHeight="1">
      <c r="A60" s="142" t="s">
        <v>19</v>
      </c>
      <c r="B60" s="275" t="s">
        <v>20</v>
      </c>
      <c r="C60" s="275"/>
      <c r="D60" s="275"/>
      <c r="E60" s="275"/>
      <c r="F60" s="275"/>
      <c r="G60" s="275"/>
      <c r="H60" s="275"/>
      <c r="I60" s="275"/>
      <c r="J60" s="275"/>
      <c r="K60" s="275"/>
    </row>
    <row r="61" spans="1:11" s="124" customFormat="1" ht="36" customHeight="1">
      <c r="A61" s="142"/>
      <c r="B61" s="275" t="s">
        <v>21</v>
      </c>
      <c r="C61" s="275"/>
      <c r="D61" s="275"/>
      <c r="E61" s="275"/>
      <c r="F61" s="275"/>
      <c r="G61" s="275"/>
      <c r="H61" s="275"/>
      <c r="I61" s="275"/>
      <c r="J61" s="275"/>
      <c r="K61" s="275"/>
    </row>
    <row r="62" spans="1:11" s="124" customFormat="1" ht="21.75" customHeight="1">
      <c r="A62" s="142" t="s">
        <v>22</v>
      </c>
      <c r="B62" s="143" t="s">
        <v>23</v>
      </c>
      <c r="I62" s="68"/>
      <c r="J62" s="68"/>
      <c r="K62" s="68"/>
    </row>
    <row r="63" spans="1:11" s="124" customFormat="1" ht="36" customHeight="1">
      <c r="A63" s="123"/>
      <c r="B63" s="275" t="s">
        <v>24</v>
      </c>
      <c r="C63" s="275"/>
      <c r="D63" s="275"/>
      <c r="E63" s="275"/>
      <c r="F63" s="275"/>
      <c r="G63" s="275"/>
      <c r="H63" s="275"/>
      <c r="I63" s="275"/>
      <c r="J63" s="275"/>
      <c r="K63" s="275"/>
    </row>
    <row r="64" spans="1:11" s="121" customFormat="1" ht="24.75" customHeight="1">
      <c r="A64" s="140">
        <v>12</v>
      </c>
      <c r="B64" s="120" t="s">
        <v>25</v>
      </c>
      <c r="C64" s="123"/>
      <c r="D64" s="123"/>
      <c r="E64" s="123"/>
      <c r="F64" s="123"/>
      <c r="G64" s="123"/>
      <c r="H64" s="123"/>
      <c r="I64" s="144"/>
      <c r="J64" s="144"/>
      <c r="K64" s="144"/>
    </row>
    <row r="65" spans="1:11" s="121" customFormat="1" ht="19.5" customHeight="1">
      <c r="A65" s="123"/>
      <c r="B65" s="123" t="s">
        <v>26</v>
      </c>
      <c r="C65" s="123"/>
      <c r="D65" s="123"/>
      <c r="E65" s="123"/>
      <c r="F65" s="123"/>
      <c r="G65" s="123"/>
      <c r="H65" s="123"/>
      <c r="I65" s="144"/>
      <c r="J65" s="144"/>
      <c r="K65" s="144"/>
    </row>
    <row r="66" spans="1:11" s="121" customFormat="1" ht="24.75" customHeight="1">
      <c r="A66" s="140">
        <v>13</v>
      </c>
      <c r="B66" s="121" t="s">
        <v>27</v>
      </c>
      <c r="I66" s="122"/>
      <c r="J66" s="122"/>
      <c r="K66" s="122"/>
    </row>
    <row r="67" spans="1:11" s="124" customFormat="1" ht="36" customHeight="1">
      <c r="A67" s="123"/>
      <c r="B67" s="275" t="s">
        <v>28</v>
      </c>
      <c r="C67" s="275"/>
      <c r="D67" s="275"/>
      <c r="E67" s="275"/>
      <c r="F67" s="275"/>
      <c r="G67" s="275"/>
      <c r="H67" s="275"/>
      <c r="I67" s="275"/>
      <c r="J67" s="275"/>
      <c r="K67" s="275"/>
    </row>
    <row r="68" spans="1:11" s="121" customFormat="1" ht="24.75" customHeight="1">
      <c r="A68" s="140">
        <v>14</v>
      </c>
      <c r="B68" s="121" t="s">
        <v>29</v>
      </c>
      <c r="I68" s="122"/>
      <c r="J68" s="122"/>
      <c r="K68" s="122"/>
    </row>
    <row r="69" spans="1:11" s="124" customFormat="1" ht="64.5" customHeight="1">
      <c r="A69" s="123"/>
      <c r="B69" s="275" t="s">
        <v>30</v>
      </c>
      <c r="C69" s="275"/>
      <c r="D69" s="275"/>
      <c r="E69" s="275"/>
      <c r="F69" s="275"/>
      <c r="G69" s="275"/>
      <c r="H69" s="275"/>
      <c r="I69" s="275"/>
      <c r="J69" s="275"/>
      <c r="K69" s="275"/>
    </row>
    <row r="70" spans="1:11" s="121" customFormat="1" ht="79.5" customHeight="1">
      <c r="A70" s="120"/>
      <c r="B70" s="275" t="s">
        <v>31</v>
      </c>
      <c r="C70" s="275"/>
      <c r="D70" s="275"/>
      <c r="E70" s="275"/>
      <c r="F70" s="275"/>
      <c r="G70" s="275"/>
      <c r="H70" s="275"/>
      <c r="I70" s="275"/>
      <c r="J70" s="275"/>
      <c r="K70" s="275"/>
    </row>
    <row r="71" spans="1:11" s="121" customFormat="1" ht="36" customHeight="1">
      <c r="A71" s="120"/>
      <c r="B71" s="275" t="s">
        <v>32</v>
      </c>
      <c r="C71" s="275"/>
      <c r="D71" s="275"/>
      <c r="E71" s="275"/>
      <c r="F71" s="275"/>
      <c r="G71" s="275"/>
      <c r="H71" s="275"/>
      <c r="I71" s="275"/>
      <c r="J71" s="275"/>
      <c r="K71" s="275"/>
    </row>
    <row r="72" spans="1:11" s="121" customFormat="1" ht="24.75" customHeight="1">
      <c r="A72" s="140">
        <v>15</v>
      </c>
      <c r="B72" s="121" t="s">
        <v>33</v>
      </c>
      <c r="I72" s="122"/>
      <c r="J72" s="122"/>
      <c r="K72" s="122"/>
    </row>
    <row r="73" spans="1:11" s="124" customFormat="1" ht="19.5" customHeight="1">
      <c r="A73" s="123"/>
      <c r="B73" s="124" t="s">
        <v>34</v>
      </c>
      <c r="I73" s="68"/>
      <c r="J73" s="68"/>
      <c r="K73" s="68"/>
    </row>
    <row r="74" spans="1:11" s="124" customFormat="1" ht="36" customHeight="1">
      <c r="A74" s="123"/>
      <c r="B74" s="275" t="s">
        <v>35</v>
      </c>
      <c r="C74" s="275"/>
      <c r="D74" s="275"/>
      <c r="E74" s="275"/>
      <c r="F74" s="275"/>
      <c r="G74" s="275"/>
      <c r="H74" s="275"/>
      <c r="I74" s="275"/>
      <c r="J74" s="275"/>
      <c r="K74" s="275"/>
    </row>
    <row r="75" spans="1:11" s="121" customFormat="1" ht="33.75" customHeight="1">
      <c r="A75" s="120"/>
      <c r="B75" s="275" t="s">
        <v>36</v>
      </c>
      <c r="C75" s="275"/>
      <c r="D75" s="275"/>
      <c r="E75" s="275"/>
      <c r="F75" s="275"/>
      <c r="G75" s="275"/>
      <c r="H75" s="275"/>
      <c r="I75" s="275"/>
      <c r="J75" s="275"/>
      <c r="K75" s="275"/>
    </row>
    <row r="76" spans="1:11" s="124" customFormat="1" ht="51" customHeight="1">
      <c r="A76" s="123"/>
      <c r="B76" s="275" t="s">
        <v>37</v>
      </c>
      <c r="C76" s="275"/>
      <c r="D76" s="275"/>
      <c r="E76" s="275"/>
      <c r="F76" s="275"/>
      <c r="G76" s="275"/>
      <c r="H76" s="275"/>
      <c r="I76" s="275"/>
      <c r="J76" s="275"/>
      <c r="K76" s="275"/>
    </row>
    <row r="77" spans="1:11" s="124" customFormat="1" ht="33.75" customHeight="1">
      <c r="A77" s="123"/>
      <c r="B77" s="275" t="s">
        <v>38</v>
      </c>
      <c r="C77" s="275"/>
      <c r="D77" s="275"/>
      <c r="E77" s="275"/>
      <c r="F77" s="275"/>
      <c r="G77" s="275"/>
      <c r="H77" s="275"/>
      <c r="I77" s="275"/>
      <c r="J77" s="275"/>
      <c r="K77" s="275"/>
    </row>
    <row r="78" spans="1:11" s="124" customFormat="1" ht="18.75" customHeight="1">
      <c r="A78" s="123"/>
      <c r="B78" s="138"/>
      <c r="C78" s="138"/>
      <c r="D78" s="138"/>
      <c r="E78" s="138"/>
      <c r="F78" s="138"/>
      <c r="G78" s="138"/>
      <c r="H78" s="138"/>
      <c r="I78" s="138"/>
      <c r="J78" s="138"/>
      <c r="K78" s="138"/>
    </row>
    <row r="79" spans="1:11" s="124" customFormat="1" ht="19.5" customHeight="1">
      <c r="A79" s="140">
        <v>15</v>
      </c>
      <c r="B79" s="121" t="s">
        <v>39</v>
      </c>
      <c r="C79" s="121"/>
      <c r="D79" s="121"/>
      <c r="E79" s="121"/>
      <c r="F79" s="121"/>
      <c r="G79" s="121"/>
      <c r="H79" s="138"/>
      <c r="I79" s="138"/>
      <c r="J79" s="138"/>
      <c r="K79" s="138"/>
    </row>
    <row r="80" spans="1:11" s="124" customFormat="1" ht="76.5" customHeight="1">
      <c r="A80" s="123"/>
      <c r="B80" s="275" t="s">
        <v>40</v>
      </c>
      <c r="C80" s="275"/>
      <c r="D80" s="275"/>
      <c r="E80" s="275"/>
      <c r="F80" s="275"/>
      <c r="G80" s="275"/>
      <c r="H80" s="275"/>
      <c r="I80" s="275"/>
      <c r="J80" s="275"/>
      <c r="K80" s="275"/>
    </row>
    <row r="81" spans="1:11" s="121" customFormat="1" ht="36" customHeight="1">
      <c r="A81" s="120"/>
      <c r="B81" s="275" t="s">
        <v>41</v>
      </c>
      <c r="C81" s="275"/>
      <c r="D81" s="275"/>
      <c r="E81" s="275"/>
      <c r="F81" s="275"/>
      <c r="G81" s="275"/>
      <c r="H81" s="275"/>
      <c r="I81" s="275"/>
      <c r="J81" s="275"/>
      <c r="K81" s="275"/>
    </row>
    <row r="82" spans="1:11" s="121" customFormat="1" ht="24.75" customHeight="1">
      <c r="A82" s="140">
        <v>16</v>
      </c>
      <c r="B82" s="121" t="s">
        <v>42</v>
      </c>
      <c r="I82" s="122"/>
      <c r="J82" s="122"/>
      <c r="K82" s="122"/>
    </row>
    <row r="83" spans="1:11" s="121" customFormat="1" ht="24.75" customHeight="1">
      <c r="A83" s="145" t="s">
        <v>43</v>
      </c>
      <c r="B83" s="143" t="s">
        <v>44</v>
      </c>
      <c r="I83" s="122"/>
      <c r="J83" s="122"/>
      <c r="K83" s="122"/>
    </row>
    <row r="84" spans="1:11" s="124" customFormat="1" ht="51" customHeight="1">
      <c r="A84" s="123"/>
      <c r="B84" s="275" t="s">
        <v>45</v>
      </c>
      <c r="C84" s="275"/>
      <c r="D84" s="275"/>
      <c r="E84" s="275"/>
      <c r="F84" s="275"/>
      <c r="G84" s="275"/>
      <c r="H84" s="275"/>
      <c r="I84" s="275"/>
      <c r="J84" s="275"/>
      <c r="K84" s="275"/>
    </row>
    <row r="85" spans="1:11" s="124" customFormat="1" ht="16.5" customHeight="1">
      <c r="A85" s="123"/>
      <c r="B85" s="138"/>
      <c r="C85" s="138"/>
      <c r="D85" s="138"/>
      <c r="E85" s="138"/>
      <c r="F85" s="138"/>
      <c r="G85" s="138"/>
      <c r="H85" s="138"/>
      <c r="I85" s="138"/>
      <c r="J85" s="138"/>
      <c r="K85" s="138"/>
    </row>
    <row r="86" spans="1:11" s="121" customFormat="1" ht="24.75" customHeight="1">
      <c r="A86" s="140" t="s">
        <v>46</v>
      </c>
      <c r="B86" s="143" t="s">
        <v>47</v>
      </c>
      <c r="I86" s="122"/>
      <c r="J86" s="122"/>
      <c r="K86" s="122"/>
    </row>
    <row r="87" spans="1:11" s="124" customFormat="1" ht="49.5" customHeight="1">
      <c r="A87" s="123"/>
      <c r="B87" s="275" t="s">
        <v>48</v>
      </c>
      <c r="C87" s="275"/>
      <c r="D87" s="275"/>
      <c r="E87" s="275"/>
      <c r="F87" s="275"/>
      <c r="G87" s="275"/>
      <c r="H87" s="275"/>
      <c r="I87" s="275"/>
      <c r="J87" s="275"/>
      <c r="K87" s="275"/>
    </row>
    <row r="88" spans="1:11" s="121" customFormat="1" ht="24.75" customHeight="1">
      <c r="A88" s="145" t="s">
        <v>49</v>
      </c>
      <c r="B88" s="143" t="s">
        <v>50</v>
      </c>
      <c r="C88" s="143"/>
      <c r="I88" s="122"/>
      <c r="J88" s="122"/>
      <c r="K88" s="122"/>
    </row>
    <row r="89" spans="1:11" s="124" customFormat="1" ht="49.5" customHeight="1">
      <c r="A89" s="123"/>
      <c r="B89" s="275" t="s">
        <v>51</v>
      </c>
      <c r="C89" s="275"/>
      <c r="D89" s="275"/>
      <c r="E89" s="275"/>
      <c r="F89" s="275"/>
      <c r="G89" s="275"/>
      <c r="H89" s="275"/>
      <c r="I89" s="275"/>
      <c r="J89" s="275"/>
      <c r="K89" s="275"/>
    </row>
    <row r="90" spans="1:11" s="121" customFormat="1" ht="24.75" customHeight="1">
      <c r="A90" s="145" t="s">
        <v>52</v>
      </c>
      <c r="B90" s="143" t="s">
        <v>53</v>
      </c>
      <c r="C90" s="143"/>
      <c r="I90" s="122"/>
      <c r="J90" s="122"/>
      <c r="K90" s="122"/>
    </row>
    <row r="91" spans="1:11" s="121" customFormat="1" ht="36" customHeight="1">
      <c r="A91" s="120"/>
      <c r="B91" s="275" t="s">
        <v>54</v>
      </c>
      <c r="C91" s="275"/>
      <c r="D91" s="275"/>
      <c r="E91" s="275"/>
      <c r="F91" s="275"/>
      <c r="G91" s="275"/>
      <c r="H91" s="275"/>
      <c r="I91" s="275"/>
      <c r="J91" s="275"/>
      <c r="K91" s="275"/>
    </row>
    <row r="92" spans="1:11" s="121" customFormat="1" ht="24.75" customHeight="1">
      <c r="A92" s="145" t="s">
        <v>55</v>
      </c>
      <c r="B92" s="143" t="s">
        <v>56</v>
      </c>
      <c r="C92" s="143"/>
      <c r="I92" s="122"/>
      <c r="J92" s="122"/>
      <c r="K92" s="122"/>
    </row>
    <row r="93" spans="1:11" s="124" customFormat="1" ht="36" customHeight="1">
      <c r="A93" s="123"/>
      <c r="B93" s="275" t="s">
        <v>57</v>
      </c>
      <c r="C93" s="275"/>
      <c r="D93" s="275"/>
      <c r="E93" s="275"/>
      <c r="F93" s="275"/>
      <c r="G93" s="275"/>
      <c r="H93" s="275"/>
      <c r="I93" s="275"/>
      <c r="J93" s="275"/>
      <c r="K93" s="275"/>
    </row>
    <row r="94" spans="1:11" s="124" customFormat="1" ht="36" customHeight="1">
      <c r="A94" s="123"/>
      <c r="B94" s="275" t="s">
        <v>58</v>
      </c>
      <c r="C94" s="275"/>
      <c r="D94" s="275"/>
      <c r="E94" s="275"/>
      <c r="F94" s="275"/>
      <c r="G94" s="275"/>
      <c r="H94" s="275"/>
      <c r="I94" s="275"/>
      <c r="J94" s="275"/>
      <c r="K94" s="275"/>
    </row>
    <row r="95" spans="1:11" s="121" customFormat="1" ht="24.75" customHeight="1">
      <c r="A95" s="140">
        <v>17</v>
      </c>
      <c r="B95" s="121" t="s">
        <v>59</v>
      </c>
      <c r="I95" s="122"/>
      <c r="J95" s="122"/>
      <c r="K95" s="122"/>
    </row>
    <row r="96" spans="1:11" s="124" customFormat="1" ht="45" customHeight="1">
      <c r="A96" s="123"/>
      <c r="B96" s="275" t="s">
        <v>60</v>
      </c>
      <c r="C96" s="275"/>
      <c r="D96" s="275"/>
      <c r="E96" s="275"/>
      <c r="F96" s="275"/>
      <c r="G96" s="275"/>
      <c r="H96" s="275"/>
      <c r="I96" s="275"/>
      <c r="J96" s="275"/>
      <c r="K96" s="275"/>
    </row>
    <row r="97" spans="1:11" s="124" customFormat="1" ht="49.5" customHeight="1">
      <c r="A97" s="123"/>
      <c r="B97" s="275" t="s">
        <v>61</v>
      </c>
      <c r="C97" s="275"/>
      <c r="D97" s="275"/>
      <c r="E97" s="275"/>
      <c r="F97" s="275"/>
      <c r="G97" s="275"/>
      <c r="H97" s="275"/>
      <c r="I97" s="275"/>
      <c r="J97" s="275"/>
      <c r="K97" s="275"/>
    </row>
    <row r="98" spans="1:11" s="121" customFormat="1" ht="16.5" customHeight="1">
      <c r="A98" s="140"/>
      <c r="I98" s="122"/>
      <c r="J98" s="122"/>
      <c r="K98" s="122"/>
    </row>
    <row r="99" spans="1:11" s="121" customFormat="1" ht="21.75" customHeight="1">
      <c r="A99" s="140">
        <v>17</v>
      </c>
      <c r="B99" s="121" t="s">
        <v>62</v>
      </c>
      <c r="I99" s="122"/>
      <c r="J99" s="122"/>
      <c r="K99" s="122"/>
    </row>
    <row r="100" spans="1:11" s="124" customFormat="1" ht="49.5" customHeight="1">
      <c r="A100" s="123"/>
      <c r="B100" s="275" t="s">
        <v>67</v>
      </c>
      <c r="C100" s="275"/>
      <c r="D100" s="275"/>
      <c r="E100" s="275"/>
      <c r="F100" s="275"/>
      <c r="G100" s="275"/>
      <c r="H100" s="275"/>
      <c r="I100" s="275"/>
      <c r="J100" s="275"/>
      <c r="K100" s="275"/>
    </row>
    <row r="101" spans="1:11" s="124" customFormat="1" ht="98.25" customHeight="1">
      <c r="A101" s="123"/>
      <c r="B101" s="275" t="s">
        <v>68</v>
      </c>
      <c r="C101" s="275"/>
      <c r="D101" s="275"/>
      <c r="E101" s="275"/>
      <c r="F101" s="275"/>
      <c r="G101" s="275"/>
      <c r="H101" s="275"/>
      <c r="I101" s="275"/>
      <c r="J101" s="275"/>
      <c r="K101" s="275"/>
    </row>
    <row r="102" spans="1:11" s="124" customFormat="1" ht="49.5" customHeight="1">
      <c r="A102" s="123"/>
      <c r="B102" s="275" t="s">
        <v>69</v>
      </c>
      <c r="C102" s="275"/>
      <c r="D102" s="275"/>
      <c r="E102" s="275"/>
      <c r="F102" s="275"/>
      <c r="G102" s="275"/>
      <c r="H102" s="275"/>
      <c r="I102" s="275"/>
      <c r="J102" s="275"/>
      <c r="K102" s="275"/>
    </row>
    <row r="103" spans="1:11" s="124" customFormat="1" ht="79.5" customHeight="1">
      <c r="A103" s="123"/>
      <c r="B103" s="275" t="s">
        <v>70</v>
      </c>
      <c r="C103" s="275"/>
      <c r="D103" s="275"/>
      <c r="E103" s="275"/>
      <c r="F103" s="275"/>
      <c r="G103" s="275"/>
      <c r="H103" s="275"/>
      <c r="I103" s="275"/>
      <c r="J103" s="275"/>
      <c r="K103" s="275"/>
    </row>
    <row r="104" spans="1:11" s="124" customFormat="1" ht="19.5" customHeight="1">
      <c r="A104" s="123"/>
      <c r="B104" s="138"/>
      <c r="C104" s="138"/>
      <c r="D104" s="138"/>
      <c r="E104" s="138"/>
      <c r="F104" s="138"/>
      <c r="G104" s="138"/>
      <c r="H104" s="138"/>
      <c r="I104" s="138"/>
      <c r="J104" s="138"/>
      <c r="K104" s="138"/>
    </row>
    <row r="105" spans="1:11" s="121" customFormat="1" ht="27.75" customHeight="1">
      <c r="A105" s="140">
        <v>18</v>
      </c>
      <c r="B105" s="121" t="s">
        <v>71</v>
      </c>
      <c r="I105" s="122"/>
      <c r="J105" s="122"/>
      <c r="K105" s="122"/>
    </row>
    <row r="106" spans="1:11" s="124" customFormat="1" ht="33.75" customHeight="1">
      <c r="A106" s="123"/>
      <c r="B106" s="275" t="s">
        <v>72</v>
      </c>
      <c r="C106" s="275"/>
      <c r="D106" s="275"/>
      <c r="E106" s="275"/>
      <c r="F106" s="275"/>
      <c r="G106" s="275"/>
      <c r="H106" s="275"/>
      <c r="I106" s="275"/>
      <c r="J106" s="275"/>
      <c r="K106" s="275"/>
    </row>
    <row r="107" spans="1:11" s="149" customFormat="1" ht="30" customHeight="1">
      <c r="A107" s="146" t="s">
        <v>73</v>
      </c>
      <c r="B107" s="121" t="s">
        <v>74</v>
      </c>
      <c r="C107" s="147"/>
      <c r="D107" s="147"/>
      <c r="E107" s="147"/>
      <c r="F107" s="147"/>
      <c r="G107" s="147"/>
      <c r="H107" s="147"/>
      <c r="I107" s="148"/>
      <c r="J107" s="148"/>
      <c r="K107" s="148"/>
    </row>
    <row r="108" spans="1:11" s="121" customFormat="1" ht="24" customHeight="1">
      <c r="A108" s="120">
        <v>1</v>
      </c>
      <c r="B108" s="121" t="s">
        <v>75</v>
      </c>
      <c r="I108" s="150">
        <v>40268</v>
      </c>
      <c r="J108" s="64"/>
      <c r="K108" s="151">
        <v>40178</v>
      </c>
    </row>
    <row r="109" spans="1:11" s="124" customFormat="1" ht="18" customHeight="1">
      <c r="A109" s="123"/>
      <c r="B109" s="124" t="s">
        <v>76</v>
      </c>
      <c r="I109" s="14">
        <f>618250707+328975660+5281827</f>
        <v>952508194</v>
      </c>
      <c r="J109" s="68"/>
      <c r="K109" s="14">
        <v>418877794</v>
      </c>
    </row>
    <row r="110" spans="1:11" s="124" customFormat="1" ht="18" customHeight="1">
      <c r="A110" s="123"/>
      <c r="B110" s="124" t="s">
        <v>77</v>
      </c>
      <c r="I110" s="10">
        <f>SUM(I111:I112)</f>
        <v>2978390347</v>
      </c>
      <c r="J110" s="14"/>
      <c r="K110" s="10">
        <f>SUM(K111:K112)</f>
        <v>12787890354</v>
      </c>
    </row>
    <row r="111" spans="1:11" s="136" customFormat="1" ht="15.75" customHeight="1">
      <c r="A111" s="135"/>
      <c r="B111" s="136" t="s">
        <v>78</v>
      </c>
      <c r="I111" s="152">
        <v>1190622204</v>
      </c>
      <c r="J111" s="137"/>
      <c r="K111" s="152">
        <v>12772155566</v>
      </c>
    </row>
    <row r="112" spans="1:11" s="136" customFormat="1" ht="15.75" customHeight="1">
      <c r="A112" s="135"/>
      <c r="B112" s="136" t="s">
        <v>79</v>
      </c>
      <c r="H112" s="153"/>
      <c r="I112" s="152">
        <v>1787768143</v>
      </c>
      <c r="J112" s="137"/>
      <c r="K112" s="152">
        <v>15734788</v>
      </c>
    </row>
    <row r="113" spans="1:11" s="155" customFormat="1" ht="21.75" customHeight="1" thickBot="1">
      <c r="A113" s="154"/>
      <c r="B113" s="155" t="s">
        <v>80</v>
      </c>
      <c r="I113" s="93">
        <f>I109+I110</f>
        <v>3930898541</v>
      </c>
      <c r="J113" s="3"/>
      <c r="K113" s="93">
        <f>K110+K109</f>
        <v>13206768148</v>
      </c>
    </row>
    <row r="114" spans="1:11" s="121" customFormat="1" ht="30" customHeight="1" thickTop="1">
      <c r="A114" s="140">
        <v>3</v>
      </c>
      <c r="B114" s="121" t="s">
        <v>81</v>
      </c>
      <c r="I114" s="151">
        <f>I108</f>
        <v>40268</v>
      </c>
      <c r="J114" s="64"/>
      <c r="K114" s="151" t="s">
        <v>290</v>
      </c>
    </row>
    <row r="115" spans="1:11" s="124" customFormat="1" ht="18" customHeight="1">
      <c r="A115" s="123"/>
      <c r="B115" s="124" t="s">
        <v>82</v>
      </c>
      <c r="I115" s="14">
        <f>3645224095</f>
        <v>3645224095</v>
      </c>
      <c r="J115" s="68"/>
      <c r="K115" s="14">
        <v>3645224095</v>
      </c>
    </row>
    <row r="116" spans="2:11" ht="31.5" customHeight="1">
      <c r="B116" s="267" t="s">
        <v>83</v>
      </c>
      <c r="C116" s="272"/>
      <c r="D116" s="272"/>
      <c r="E116" s="272"/>
      <c r="F116" s="272"/>
      <c r="G116" s="272"/>
      <c r="H116" s="59"/>
      <c r="I116" s="60">
        <v>1216366393</v>
      </c>
      <c r="K116" s="60">
        <v>1216366393</v>
      </c>
    </row>
    <row r="117" spans="1:11" s="124" customFormat="1" ht="18" customHeight="1">
      <c r="A117" s="123"/>
      <c r="B117" s="157" t="s">
        <v>84</v>
      </c>
      <c r="I117" s="14">
        <f>15969875+1373500</f>
        <v>17343375</v>
      </c>
      <c r="J117" s="68"/>
      <c r="K117" s="14">
        <v>5128200</v>
      </c>
    </row>
    <row r="118" spans="1:11" s="155" customFormat="1" ht="21.75" customHeight="1" thickBot="1">
      <c r="A118" s="154"/>
      <c r="B118" s="155" t="s">
        <v>80</v>
      </c>
      <c r="I118" s="93">
        <f>I115+I116+I117</f>
        <v>4878933863</v>
      </c>
      <c r="J118" s="3"/>
      <c r="K118" s="93">
        <f>SUM(K115:K117)</f>
        <v>4866718688</v>
      </c>
    </row>
    <row r="119" spans="1:11" s="155" customFormat="1" ht="21.75" customHeight="1" thickTop="1">
      <c r="A119" s="154"/>
      <c r="I119" s="3"/>
      <c r="J119" s="3"/>
      <c r="K119" s="3"/>
    </row>
    <row r="120" spans="1:11" s="155" customFormat="1" ht="17.25" customHeight="1">
      <c r="A120" s="154"/>
      <c r="I120" s="3"/>
      <c r="J120" s="3"/>
      <c r="K120" s="3"/>
    </row>
    <row r="121" spans="1:11" s="155" customFormat="1" ht="21.75" customHeight="1" hidden="1">
      <c r="A121" s="154"/>
      <c r="I121" s="3"/>
      <c r="J121" s="3"/>
      <c r="K121" s="3"/>
    </row>
    <row r="122" spans="1:11" s="155" customFormat="1" ht="21.75" customHeight="1" hidden="1">
      <c r="A122" s="154"/>
      <c r="I122" s="3"/>
      <c r="J122" s="3"/>
      <c r="K122" s="3"/>
    </row>
    <row r="123" spans="1:11" s="121" customFormat="1" ht="19.5" customHeight="1">
      <c r="A123" s="140">
        <v>4</v>
      </c>
      <c r="B123" s="121" t="s">
        <v>85</v>
      </c>
      <c r="I123" s="151">
        <f>I114</f>
        <v>40268</v>
      </c>
      <c r="J123" s="64"/>
      <c r="K123" s="151">
        <f>K108</f>
        <v>40178</v>
      </c>
    </row>
    <row r="124" spans="2:11" ht="19.5" customHeight="1">
      <c r="B124" s="61" t="s">
        <v>86</v>
      </c>
      <c r="I124" s="68">
        <f>194178037+3871314719+496523649</f>
        <v>4562016405</v>
      </c>
      <c r="K124" s="68">
        <v>593012550</v>
      </c>
    </row>
    <row r="125" spans="2:11" ht="19.5" customHeight="1">
      <c r="B125" s="61" t="s">
        <v>87</v>
      </c>
      <c r="I125" s="68">
        <f>392990405+935975661+652268107</f>
        <v>1981234173</v>
      </c>
      <c r="K125" s="68">
        <v>3341247901</v>
      </c>
    </row>
    <row r="126" spans="2:11" ht="19.5" customHeight="1">
      <c r="B126" s="61" t="s">
        <v>88</v>
      </c>
      <c r="I126" s="14">
        <f>70122392301+18552125779+732991347</f>
        <v>89407509427</v>
      </c>
      <c r="J126" s="11"/>
      <c r="K126" s="14">
        <v>25748436293</v>
      </c>
    </row>
    <row r="127" spans="2:11" ht="19.5" customHeight="1">
      <c r="B127" s="61" t="s">
        <v>89</v>
      </c>
      <c r="I127" s="14">
        <f>13214661943+3647541218+9495917710</f>
        <v>26358120871</v>
      </c>
      <c r="J127" s="11"/>
      <c r="K127" s="14">
        <v>24260847381</v>
      </c>
    </row>
    <row r="128" spans="1:11" s="155" customFormat="1" ht="21.75" customHeight="1" thickBot="1">
      <c r="A128" s="154"/>
      <c r="B128" s="155" t="s">
        <v>80</v>
      </c>
      <c r="I128" s="93">
        <f>SUM(I124:I127)</f>
        <v>122308880876</v>
      </c>
      <c r="J128" s="3"/>
      <c r="K128" s="93">
        <f>SUM(K124:K127)</f>
        <v>53943544125</v>
      </c>
    </row>
    <row r="129" spans="1:11" s="124" customFormat="1" ht="25.5" customHeight="1" thickTop="1">
      <c r="A129" s="158" t="s">
        <v>90</v>
      </c>
      <c r="B129" s="159" t="s">
        <v>91</v>
      </c>
      <c r="C129" s="160"/>
      <c r="D129" s="160"/>
      <c r="E129" s="161"/>
      <c r="F129" s="121"/>
      <c r="I129" s="162">
        <f>I130+I131</f>
        <v>89407509427</v>
      </c>
      <c r="J129" s="68"/>
      <c r="K129" s="162">
        <f>K130+K131</f>
        <v>25748436293</v>
      </c>
    </row>
    <row r="130" spans="1:11" ht="19.5" customHeight="1">
      <c r="A130" s="158"/>
      <c r="B130" s="163" t="s">
        <v>92</v>
      </c>
      <c r="C130" s="164"/>
      <c r="D130" s="164"/>
      <c r="E130" s="165"/>
      <c r="F130" s="166"/>
      <c r="I130" s="182">
        <f>I126-I131</f>
        <v>19304323588</v>
      </c>
      <c r="J130" s="182"/>
      <c r="K130" s="182">
        <v>1921318300</v>
      </c>
    </row>
    <row r="131" spans="1:11" ht="31.5" customHeight="1">
      <c r="A131" s="158"/>
      <c r="B131" s="273" t="s">
        <v>93</v>
      </c>
      <c r="C131" s="273"/>
      <c r="D131" s="273"/>
      <c r="E131" s="273"/>
      <c r="F131" s="274"/>
      <c r="G131" s="274"/>
      <c r="I131" s="167">
        <v>70103185839</v>
      </c>
      <c r="K131" s="167">
        <v>23827117993</v>
      </c>
    </row>
    <row r="132" spans="1:11" s="121" customFormat="1" ht="27.75" customHeight="1">
      <c r="A132" s="120">
        <v>5</v>
      </c>
      <c r="B132" s="121" t="s">
        <v>94</v>
      </c>
      <c r="I132" s="151">
        <f>I123</f>
        <v>40268</v>
      </c>
      <c r="J132" s="64"/>
      <c r="K132" s="151">
        <f>K123</f>
        <v>40178</v>
      </c>
    </row>
    <row r="133" spans="2:11" ht="18" customHeight="1">
      <c r="B133" s="61" t="s">
        <v>95</v>
      </c>
      <c r="G133" s="60"/>
      <c r="I133" s="10">
        <v>132772000</v>
      </c>
      <c r="K133" s="10">
        <v>132772000</v>
      </c>
    </row>
    <row r="134" spans="2:11" ht="18" customHeight="1">
      <c r="B134" s="61" t="s">
        <v>96</v>
      </c>
      <c r="I134" s="10">
        <v>235994429</v>
      </c>
      <c r="K134" s="10">
        <v>235994429</v>
      </c>
    </row>
    <row r="135" spans="2:11" ht="18" customHeight="1">
      <c r="B135" s="61" t="s">
        <v>97</v>
      </c>
      <c r="I135" s="10"/>
      <c r="K135" s="10"/>
    </row>
    <row r="136" spans="1:11" s="155" customFormat="1" ht="24.75" customHeight="1" thickBot="1">
      <c r="A136" s="154"/>
      <c r="B136" s="155" t="s">
        <v>80</v>
      </c>
      <c r="I136" s="93">
        <f>I133+I134</f>
        <v>368766429</v>
      </c>
      <c r="J136" s="3"/>
      <c r="K136" s="93">
        <f>SUM(K133:K135)</f>
        <v>368766429</v>
      </c>
    </row>
    <row r="137" ht="11.25" customHeight="1" thickTop="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36" customHeight="1"/>
    <row r="152" spans="1:11" s="121" customFormat="1" ht="14.25" customHeight="1">
      <c r="A152" s="140">
        <v>8</v>
      </c>
      <c r="B152" s="121" t="s">
        <v>98</v>
      </c>
      <c r="I152" s="122"/>
      <c r="J152" s="122"/>
      <c r="K152" s="122"/>
    </row>
    <row r="153" spans="1:11" s="155" customFormat="1" ht="12" customHeight="1">
      <c r="A153" s="168"/>
      <c r="I153" s="156"/>
      <c r="J153" s="156"/>
      <c r="K153" s="156"/>
    </row>
    <row r="154" spans="1:11" ht="31.5" customHeight="1">
      <c r="A154" s="169"/>
      <c r="B154" s="119" t="s">
        <v>99</v>
      </c>
      <c r="C154" s="170"/>
      <c r="D154" s="170"/>
      <c r="E154" s="171"/>
      <c r="F154" s="172" t="s">
        <v>100</v>
      </c>
      <c r="G154" s="172" t="s">
        <v>101</v>
      </c>
      <c r="H154" s="173" t="s">
        <v>102</v>
      </c>
      <c r="I154" s="173" t="s">
        <v>103</v>
      </c>
      <c r="J154" s="51"/>
      <c r="K154" s="173" t="s">
        <v>104</v>
      </c>
    </row>
    <row r="155" spans="1:11" s="155" customFormat="1" ht="18" customHeight="1">
      <c r="A155" s="28" t="s">
        <v>105</v>
      </c>
      <c r="C155" s="174"/>
      <c r="D155" s="174"/>
      <c r="F155" s="174"/>
      <c r="G155" s="174"/>
      <c r="H155" s="175"/>
      <c r="I155" s="175"/>
      <c r="J155" s="175"/>
      <c r="K155" s="156"/>
    </row>
    <row r="156" spans="1:11" s="155" customFormat="1" ht="18" customHeight="1">
      <c r="A156" s="28" t="s">
        <v>106</v>
      </c>
      <c r="C156" s="176"/>
      <c r="D156" s="176"/>
      <c r="F156" s="177">
        <v>17325993824</v>
      </c>
      <c r="G156" s="177">
        <v>19282128314</v>
      </c>
      <c r="H156" s="178">
        <v>6616329354</v>
      </c>
      <c r="I156" s="178">
        <v>119202851</v>
      </c>
      <c r="J156" s="176"/>
      <c r="K156" s="156">
        <f aca="true" t="shared" si="0" ref="K156:K170">SUM(F156:J156)</f>
        <v>43343654343</v>
      </c>
    </row>
    <row r="157" spans="1:11" s="179" customFormat="1" ht="18" customHeight="1">
      <c r="A157" s="89" t="s">
        <v>107</v>
      </c>
      <c r="C157" s="175"/>
      <c r="D157" s="175"/>
      <c r="F157" s="180"/>
      <c r="G157" s="232"/>
      <c r="H157" s="233"/>
      <c r="I157" s="234"/>
      <c r="J157" s="234"/>
      <c r="K157" s="235">
        <f t="shared" si="0"/>
        <v>0</v>
      </c>
    </row>
    <row r="158" spans="1:11" s="179" customFormat="1" ht="18" customHeight="1">
      <c r="A158" s="89" t="s">
        <v>108</v>
      </c>
      <c r="C158" s="175"/>
      <c r="D158" s="175"/>
      <c r="F158" s="231">
        <f>103683413115+68328020</f>
        <v>103751741135</v>
      </c>
      <c r="G158" s="232">
        <v>15212564076</v>
      </c>
      <c r="H158" s="236">
        <v>12039007602</v>
      </c>
      <c r="I158" s="236">
        <v>1526412314</v>
      </c>
      <c r="J158" s="234"/>
      <c r="K158" s="235">
        <f t="shared" si="0"/>
        <v>132529725127</v>
      </c>
    </row>
    <row r="159" spans="1:11" s="179" customFormat="1" ht="18" customHeight="1" hidden="1">
      <c r="A159" s="89" t="s">
        <v>109</v>
      </c>
      <c r="C159" s="175"/>
      <c r="D159" s="175"/>
      <c r="F159" s="181"/>
      <c r="G159" s="180"/>
      <c r="H159" s="175"/>
      <c r="I159" s="175"/>
      <c r="J159" s="175"/>
      <c r="K159" s="182">
        <f t="shared" si="0"/>
        <v>0</v>
      </c>
    </row>
    <row r="160" spans="1:11" s="12" customFormat="1" ht="18" customHeight="1">
      <c r="A160" s="183" t="s">
        <v>110</v>
      </c>
      <c r="B160" s="184"/>
      <c r="C160" s="185"/>
      <c r="D160" s="186"/>
      <c r="E160" s="184"/>
      <c r="F160" s="187"/>
      <c r="G160" s="188"/>
      <c r="H160" s="189"/>
      <c r="I160" s="186"/>
      <c r="J160" s="186"/>
      <c r="K160" s="189">
        <f t="shared" si="0"/>
        <v>0</v>
      </c>
    </row>
    <row r="161" spans="1:11" s="12" customFormat="1" ht="18" customHeight="1" hidden="1">
      <c r="A161" s="89" t="s">
        <v>111</v>
      </c>
      <c r="C161" s="175"/>
      <c r="D161" s="175"/>
      <c r="F161" s="181"/>
      <c r="G161" s="180"/>
      <c r="H161" s="175"/>
      <c r="I161" s="175"/>
      <c r="J161" s="175"/>
      <c r="K161" s="91">
        <f t="shared" si="0"/>
        <v>0</v>
      </c>
    </row>
    <row r="162" spans="1:11" s="28" customFormat="1" ht="19.5" customHeight="1">
      <c r="A162" s="119" t="s">
        <v>112</v>
      </c>
      <c r="B162" s="119"/>
      <c r="C162" s="190"/>
      <c r="D162" s="190"/>
      <c r="E162" s="119"/>
      <c r="F162" s="190">
        <f>F156+F157+F158+F159-F160-F161</f>
        <v>121077734959</v>
      </c>
      <c r="G162" s="190">
        <f>G156+G157+G158+G159-G160-G161</f>
        <v>34494692390</v>
      </c>
      <c r="H162" s="190">
        <f>H156+H157+H158+H159-H160-H161</f>
        <v>18655336956</v>
      </c>
      <c r="I162" s="190">
        <f>I156+I157+I158+I159-I160-I161</f>
        <v>1645615165</v>
      </c>
      <c r="J162" s="190"/>
      <c r="K162" s="51">
        <f t="shared" si="0"/>
        <v>175873379470</v>
      </c>
    </row>
    <row r="163" spans="1:11" s="28" customFormat="1" ht="18" customHeight="1">
      <c r="A163" s="28" t="s">
        <v>113</v>
      </c>
      <c r="C163" s="11"/>
      <c r="D163" s="11"/>
      <c r="F163" s="11"/>
      <c r="G163" s="11"/>
      <c r="H163" s="11"/>
      <c r="I163" s="11"/>
      <c r="J163" s="11"/>
      <c r="K163" s="32">
        <f t="shared" si="0"/>
        <v>0</v>
      </c>
    </row>
    <row r="164" spans="1:11" s="28" customFormat="1" ht="18" customHeight="1">
      <c r="A164" s="28" t="s">
        <v>106</v>
      </c>
      <c r="C164" s="54"/>
      <c r="D164" s="54"/>
      <c r="F164" s="178">
        <v>2353156010</v>
      </c>
      <c r="G164" s="178">
        <v>8843309299</v>
      </c>
      <c r="H164" s="178">
        <v>2277656447</v>
      </c>
      <c r="I164" s="178">
        <v>57719594</v>
      </c>
      <c r="J164" s="32">
        <v>0</v>
      </c>
      <c r="K164" s="32">
        <f t="shared" si="0"/>
        <v>13531841350</v>
      </c>
    </row>
    <row r="165" spans="1:11" s="12" customFormat="1" ht="18" customHeight="1">
      <c r="A165" s="89" t="s">
        <v>114</v>
      </c>
      <c r="C165" s="115"/>
      <c r="D165" s="115"/>
      <c r="F165" s="73">
        <f>30823207+80700486+642973045</f>
        <v>754496738</v>
      </c>
      <c r="G165" s="73">
        <f>76745237+328921600+223692336</f>
        <v>629359173</v>
      </c>
      <c r="H165" s="73">
        <f>58546870+253128149+95487895</f>
        <v>407162914</v>
      </c>
      <c r="I165" s="73">
        <f>6752302+34981627+2747274</f>
        <v>44481203</v>
      </c>
      <c r="J165" s="11"/>
      <c r="K165" s="91">
        <f t="shared" si="0"/>
        <v>1835500028</v>
      </c>
    </row>
    <row r="166" spans="1:11" s="12" customFormat="1" ht="18" customHeight="1" hidden="1">
      <c r="A166" s="89" t="s">
        <v>115</v>
      </c>
      <c r="C166" s="115"/>
      <c r="D166" s="115"/>
      <c r="F166" s="115"/>
      <c r="G166" s="115"/>
      <c r="H166" s="11"/>
      <c r="I166" s="11"/>
      <c r="J166" s="11"/>
      <c r="K166" s="91">
        <f t="shared" si="0"/>
        <v>0</v>
      </c>
    </row>
    <row r="167" spans="1:11" s="12" customFormat="1" ht="18" customHeight="1" hidden="1">
      <c r="A167" s="89" t="s">
        <v>116</v>
      </c>
      <c r="C167" s="115"/>
      <c r="D167" s="115"/>
      <c r="F167" s="115"/>
      <c r="G167" s="115"/>
      <c r="H167" s="11"/>
      <c r="I167" s="11"/>
      <c r="J167" s="11"/>
      <c r="K167" s="91">
        <f t="shared" si="0"/>
        <v>0</v>
      </c>
    </row>
    <row r="168" spans="1:11" s="12" customFormat="1" ht="18" customHeight="1" hidden="1">
      <c r="A168" s="89" t="s">
        <v>117</v>
      </c>
      <c r="C168" s="115"/>
      <c r="D168" s="115"/>
      <c r="F168" s="115"/>
      <c r="G168" s="115"/>
      <c r="H168" s="11"/>
      <c r="I168" s="11"/>
      <c r="J168" s="11"/>
      <c r="K168" s="91">
        <f t="shared" si="0"/>
        <v>0</v>
      </c>
    </row>
    <row r="169" spans="1:11" s="12" customFormat="1" ht="18" customHeight="1">
      <c r="A169" s="183" t="s">
        <v>110</v>
      </c>
      <c r="B169" s="184"/>
      <c r="C169" s="185"/>
      <c r="D169" s="185"/>
      <c r="E169" s="184"/>
      <c r="F169" s="185"/>
      <c r="G169" s="185"/>
      <c r="H169" s="189"/>
      <c r="I169" s="191"/>
      <c r="J169" s="191"/>
      <c r="K169" s="189">
        <f t="shared" si="0"/>
        <v>0</v>
      </c>
    </row>
    <row r="170" spans="1:11" s="12" customFormat="1" ht="18" customHeight="1" hidden="1">
      <c r="A170" s="89" t="s">
        <v>111</v>
      </c>
      <c r="C170" s="115"/>
      <c r="D170" s="115"/>
      <c r="F170" s="115"/>
      <c r="G170" s="115"/>
      <c r="H170" s="11"/>
      <c r="I170" s="11"/>
      <c r="J170" s="11"/>
      <c r="K170" s="91">
        <f t="shared" si="0"/>
        <v>0</v>
      </c>
    </row>
    <row r="171" spans="1:11" s="28" customFormat="1" ht="19.5" customHeight="1">
      <c r="A171" s="119" t="s">
        <v>112</v>
      </c>
      <c r="B171" s="119"/>
      <c r="C171" s="190"/>
      <c r="D171" s="190"/>
      <c r="E171" s="119"/>
      <c r="F171" s="190">
        <f aca="true" t="shared" si="1" ref="F171:K171">F164+F165-F169</f>
        <v>3107652748</v>
      </c>
      <c r="G171" s="190">
        <f t="shared" si="1"/>
        <v>9472668472</v>
      </c>
      <c r="H171" s="190">
        <f t="shared" si="1"/>
        <v>2684819361</v>
      </c>
      <c r="I171" s="190">
        <f t="shared" si="1"/>
        <v>102200797</v>
      </c>
      <c r="J171" s="190">
        <f t="shared" si="1"/>
        <v>0</v>
      </c>
      <c r="K171" s="190">
        <f t="shared" si="1"/>
        <v>15367341378</v>
      </c>
    </row>
    <row r="172" spans="1:11" s="28" customFormat="1" ht="18" customHeight="1">
      <c r="A172" s="28" t="s">
        <v>118</v>
      </c>
      <c r="C172" s="11"/>
      <c r="D172" s="11"/>
      <c r="F172" s="11"/>
      <c r="G172" s="11"/>
      <c r="H172" s="11"/>
      <c r="I172" s="11"/>
      <c r="J172" s="11"/>
      <c r="K172" s="32">
        <f>SUM(F172:J172)</f>
        <v>0</v>
      </c>
    </row>
    <row r="173" spans="1:11" s="28" customFormat="1" ht="19.5" customHeight="1">
      <c r="A173" s="28" t="s">
        <v>106</v>
      </c>
      <c r="C173" s="54"/>
      <c r="D173" s="54"/>
      <c r="F173" s="54">
        <f>F156-F164</f>
        <v>14972837814</v>
      </c>
      <c r="G173" s="54">
        <f>G156-G164</f>
        <v>10438819015</v>
      </c>
      <c r="H173" s="54">
        <f>H156-H164</f>
        <v>4338672907</v>
      </c>
      <c r="I173" s="54">
        <f>I156-I164</f>
        <v>61483257</v>
      </c>
      <c r="J173" s="54">
        <f>J156-J164</f>
        <v>0</v>
      </c>
      <c r="K173" s="32">
        <f>SUM(F173:J173)</f>
        <v>29811812993</v>
      </c>
    </row>
    <row r="174" spans="1:11" s="28" customFormat="1" ht="19.5" customHeight="1">
      <c r="A174" s="119" t="s">
        <v>112</v>
      </c>
      <c r="B174" s="119"/>
      <c r="C174" s="192"/>
      <c r="D174" s="192"/>
      <c r="E174" s="119"/>
      <c r="F174" s="192">
        <f>F162-F171</f>
        <v>117970082211</v>
      </c>
      <c r="G174" s="192">
        <f>G162-G171</f>
        <v>25022023918</v>
      </c>
      <c r="H174" s="192">
        <f>H162-H171</f>
        <v>15970517595</v>
      </c>
      <c r="I174" s="192">
        <f>I162-I171</f>
        <v>1543414368</v>
      </c>
      <c r="J174" s="192">
        <f>J162-J171</f>
        <v>0</v>
      </c>
      <c r="K174" s="51">
        <f>SUM(F174:J174)</f>
        <v>160506038092</v>
      </c>
    </row>
    <row r="175" spans="1:11" s="8" customFormat="1" ht="9" customHeight="1">
      <c r="A175" s="193"/>
      <c r="I175" s="11"/>
      <c r="J175" s="11"/>
      <c r="K175" s="11"/>
    </row>
    <row r="176" spans="2:15" ht="15" customHeight="1">
      <c r="B176" s="252" t="s">
        <v>119</v>
      </c>
      <c r="C176" s="252"/>
      <c r="D176" s="252"/>
      <c r="E176" s="252"/>
      <c r="F176" s="252"/>
      <c r="G176" s="252"/>
      <c r="H176" s="252"/>
      <c r="I176" s="252"/>
      <c r="J176" s="194"/>
      <c r="K176" s="195">
        <f>K174</f>
        <v>160506038092</v>
      </c>
      <c r="L176" s="194"/>
      <c r="M176" s="194"/>
      <c r="N176" s="194"/>
      <c r="O176" s="194"/>
    </row>
    <row r="177" spans="2:15" ht="22.5" customHeight="1">
      <c r="B177" s="252" t="s">
        <v>120</v>
      </c>
      <c r="C177" s="252"/>
      <c r="D177" s="252"/>
      <c r="E177" s="252"/>
      <c r="F177" s="252"/>
      <c r="G177" s="252"/>
      <c r="H177" s="252"/>
      <c r="I177" s="252"/>
      <c r="J177" s="194"/>
      <c r="K177" s="195">
        <v>3340964880</v>
      </c>
      <c r="L177" s="194"/>
      <c r="M177" s="194"/>
      <c r="N177" s="194"/>
      <c r="O177" s="194"/>
    </row>
    <row r="178" ht="18" customHeight="1"/>
    <row r="179" spans="1:11" s="121" customFormat="1" ht="19.5" customHeight="1">
      <c r="A179" s="140">
        <v>11</v>
      </c>
      <c r="B179" s="121" t="s">
        <v>121</v>
      </c>
      <c r="I179" s="151">
        <f>I132</f>
        <v>40268</v>
      </c>
      <c r="J179" s="64"/>
      <c r="K179" s="151">
        <f>K123</f>
        <v>40178</v>
      </c>
    </row>
    <row r="180" spans="1:11" s="136" customFormat="1" ht="15.75" customHeight="1">
      <c r="A180" s="135"/>
      <c r="B180" s="124" t="s">
        <v>63</v>
      </c>
      <c r="I180" s="15">
        <v>58386375604</v>
      </c>
      <c r="J180" s="14"/>
      <c r="K180" s="15">
        <v>177994716917</v>
      </c>
    </row>
    <row r="181" spans="1:11" s="179" customFormat="1" ht="15.75" customHeight="1">
      <c r="A181" s="196"/>
      <c r="B181" s="61" t="s">
        <v>122</v>
      </c>
      <c r="I181" s="15">
        <v>18693009296</v>
      </c>
      <c r="J181" s="11"/>
      <c r="K181" s="15">
        <v>18667509296</v>
      </c>
    </row>
    <row r="182" spans="1:11" s="179" customFormat="1" ht="15.75" customHeight="1">
      <c r="A182" s="196"/>
      <c r="B182" s="61" t="s">
        <v>65</v>
      </c>
      <c r="I182" s="15">
        <v>10200000000</v>
      </c>
      <c r="J182" s="11"/>
      <c r="K182" s="15"/>
    </row>
    <row r="183" spans="1:11" s="179" customFormat="1" ht="15.75" customHeight="1">
      <c r="A183" s="196"/>
      <c r="B183" s="61" t="s">
        <v>66</v>
      </c>
      <c r="I183" s="15">
        <f>1326811544+351790600</f>
        <v>1678602144</v>
      </c>
      <c r="J183" s="11"/>
      <c r="K183" s="15"/>
    </row>
    <row r="184" spans="1:11" s="179" customFormat="1" ht="15.75" customHeight="1">
      <c r="A184" s="196"/>
      <c r="B184" s="61" t="s">
        <v>64</v>
      </c>
      <c r="I184" s="115">
        <v>100430000</v>
      </c>
      <c r="J184" s="11"/>
      <c r="K184" s="115"/>
    </row>
    <row r="185" spans="1:11" s="155" customFormat="1" ht="19.5" customHeight="1" thickBot="1">
      <c r="A185" s="154"/>
      <c r="B185" s="155" t="s">
        <v>80</v>
      </c>
      <c r="I185" s="93">
        <f>SUM(I180:I184)</f>
        <v>89058417044</v>
      </c>
      <c r="J185" s="3"/>
      <c r="K185" s="93">
        <f>SUM(K180:K184)</f>
        <v>196662226213</v>
      </c>
    </row>
    <row r="186" spans="1:11" s="121" customFormat="1" ht="9" customHeight="1" thickTop="1">
      <c r="A186" s="120"/>
      <c r="B186" s="197"/>
      <c r="C186" s="197"/>
      <c r="D186" s="197"/>
      <c r="E186" s="197"/>
      <c r="F186" s="197"/>
      <c r="G186" s="197"/>
      <c r="H186" s="197"/>
      <c r="I186" s="197"/>
      <c r="J186" s="197"/>
      <c r="K186" s="197"/>
    </row>
    <row r="187" spans="1:11" s="124" customFormat="1" ht="19.5" customHeight="1">
      <c r="A187" s="140">
        <v>14</v>
      </c>
      <c r="B187" s="121" t="s">
        <v>123</v>
      </c>
      <c r="I187" s="151">
        <f>I179</f>
        <v>40268</v>
      </c>
      <c r="J187" s="64"/>
      <c r="K187" s="151">
        <f>K179</f>
        <v>40178</v>
      </c>
    </row>
    <row r="188" spans="1:11" s="136" customFormat="1" ht="15.75" customHeight="1">
      <c r="A188" s="135"/>
      <c r="B188" s="124" t="s">
        <v>124</v>
      </c>
      <c r="I188" s="15">
        <v>995356193</v>
      </c>
      <c r="J188" s="14"/>
      <c r="K188" s="15">
        <v>1095118507</v>
      </c>
    </row>
    <row r="189" spans="2:11" ht="16.5" customHeight="1">
      <c r="B189" s="61" t="s">
        <v>125</v>
      </c>
      <c r="I189" s="5">
        <v>13899764</v>
      </c>
      <c r="J189" s="11"/>
      <c r="K189" s="5">
        <v>19729127</v>
      </c>
    </row>
    <row r="190" spans="2:11" ht="16.5" customHeight="1">
      <c r="B190" s="124" t="s">
        <v>221</v>
      </c>
      <c r="I190" s="5">
        <v>4261020793</v>
      </c>
      <c r="J190" s="11"/>
      <c r="K190" s="5"/>
    </row>
    <row r="191" spans="1:11" s="155" customFormat="1" ht="19.5" customHeight="1" thickBot="1">
      <c r="A191" s="154"/>
      <c r="B191" s="155" t="s">
        <v>80</v>
      </c>
      <c r="I191" s="93">
        <f>SUM(I188:I190)</f>
        <v>5270276750</v>
      </c>
      <c r="J191" s="3"/>
      <c r="K191" s="93">
        <f>SUM(K188:K189)</f>
        <v>1114847634</v>
      </c>
    </row>
    <row r="192" spans="1:11" s="121" customFormat="1" ht="9" customHeight="1" thickTop="1">
      <c r="A192" s="120"/>
      <c r="B192" s="197"/>
      <c r="C192" s="197"/>
      <c r="D192" s="197"/>
      <c r="E192" s="197"/>
      <c r="F192" s="197"/>
      <c r="G192" s="197"/>
      <c r="H192" s="197"/>
      <c r="I192" s="197"/>
      <c r="J192" s="197"/>
      <c r="K192" s="197"/>
    </row>
    <row r="193" spans="1:11" s="124" customFormat="1" ht="19.5" customHeight="1">
      <c r="A193" s="140">
        <v>15</v>
      </c>
      <c r="B193" s="121" t="s">
        <v>126</v>
      </c>
      <c r="I193" s="151">
        <f>I187</f>
        <v>40268</v>
      </c>
      <c r="J193" s="64"/>
      <c r="K193" s="151">
        <f>K187</f>
        <v>40178</v>
      </c>
    </row>
    <row r="194" spans="2:11" ht="18" customHeight="1">
      <c r="B194" s="61" t="s">
        <v>127</v>
      </c>
      <c r="I194" s="5">
        <v>59647601403</v>
      </c>
      <c r="K194" s="5">
        <v>37385902562</v>
      </c>
    </row>
    <row r="195" spans="1:11" s="155" customFormat="1" ht="19.5" customHeight="1" thickBot="1">
      <c r="A195" s="154"/>
      <c r="B195" s="155" t="s">
        <v>80</v>
      </c>
      <c r="I195" s="93">
        <f>I194</f>
        <v>59647601403</v>
      </c>
      <c r="J195" s="3"/>
      <c r="K195" s="93">
        <f>SUM(K194:K194)</f>
        <v>37385902562</v>
      </c>
    </row>
    <row r="196" spans="1:11" s="121" customFormat="1" ht="63.75" customHeight="1" hidden="1">
      <c r="A196" s="120"/>
      <c r="B196" s="271" t="s">
        <v>128</v>
      </c>
      <c r="C196" s="271"/>
      <c r="D196" s="271"/>
      <c r="E196" s="271"/>
      <c r="F196" s="271"/>
      <c r="G196" s="271"/>
      <c r="H196" s="271"/>
      <c r="I196" s="271"/>
      <c r="J196" s="271"/>
      <c r="K196" s="271"/>
    </row>
    <row r="197" spans="1:11" s="121" customFormat="1" ht="12.75" customHeight="1" thickTop="1">
      <c r="A197" s="120"/>
      <c r="B197" s="197"/>
      <c r="C197" s="197"/>
      <c r="D197" s="197"/>
      <c r="E197" s="197"/>
      <c r="F197" s="197"/>
      <c r="G197" s="197"/>
      <c r="H197" s="197"/>
      <c r="I197" s="197"/>
      <c r="J197" s="197"/>
      <c r="K197" s="197"/>
    </row>
    <row r="198" spans="1:11" s="121" customFormat="1" ht="19.5" customHeight="1">
      <c r="A198" s="140">
        <v>16</v>
      </c>
      <c r="B198" s="121" t="s">
        <v>129</v>
      </c>
      <c r="C198" s="124"/>
      <c r="D198" s="124"/>
      <c r="E198" s="124"/>
      <c r="F198" s="124"/>
      <c r="G198" s="124"/>
      <c r="H198" s="124"/>
      <c r="I198" s="151">
        <f>I193</f>
        <v>40268</v>
      </c>
      <c r="J198" s="64"/>
      <c r="K198" s="151">
        <f>K193</f>
        <v>40178</v>
      </c>
    </row>
    <row r="199" spans="1:11" s="121" customFormat="1" ht="29.25" customHeight="1">
      <c r="A199" s="125"/>
      <c r="B199" s="267" t="s">
        <v>130</v>
      </c>
      <c r="C199" s="272"/>
      <c r="D199" s="272"/>
      <c r="E199" s="272"/>
      <c r="F199" s="272"/>
      <c r="G199" s="272"/>
      <c r="H199" s="61"/>
      <c r="I199" s="5">
        <v>2947533879</v>
      </c>
      <c r="J199" s="62"/>
      <c r="K199" s="5">
        <v>2952647558</v>
      </c>
    </row>
    <row r="200" spans="1:11" s="121" customFormat="1" ht="19.5" customHeight="1" thickBot="1">
      <c r="A200" s="154"/>
      <c r="B200" s="155" t="s">
        <v>80</v>
      </c>
      <c r="C200" s="155"/>
      <c r="D200" s="155"/>
      <c r="E200" s="155"/>
      <c r="F200" s="155"/>
      <c r="G200" s="155"/>
      <c r="H200" s="155"/>
      <c r="I200" s="93">
        <f>I199</f>
        <v>2947533879</v>
      </c>
      <c r="J200" s="3"/>
      <c r="K200" s="93">
        <f>SUM(K199:K199)</f>
        <v>2952647558</v>
      </c>
    </row>
    <row r="201" spans="1:11" s="121" customFormat="1" ht="12.75" customHeight="1" thickTop="1">
      <c r="A201" s="120"/>
      <c r="B201" s="197"/>
      <c r="C201" s="197"/>
      <c r="D201" s="197"/>
      <c r="E201" s="197"/>
      <c r="F201" s="197"/>
      <c r="G201" s="197"/>
      <c r="H201" s="197"/>
      <c r="I201" s="197"/>
      <c r="J201" s="197"/>
      <c r="K201" s="197"/>
    </row>
    <row r="202" spans="1:11" s="121" customFormat="1" ht="12.75" customHeight="1">
      <c r="A202" s="120"/>
      <c r="B202" s="197"/>
      <c r="C202" s="197"/>
      <c r="D202" s="197"/>
      <c r="E202" s="197"/>
      <c r="F202" s="197"/>
      <c r="G202" s="197"/>
      <c r="H202" s="197"/>
      <c r="I202" s="197"/>
      <c r="J202" s="197"/>
      <c r="K202" s="197"/>
    </row>
    <row r="203" spans="1:11" s="124" customFormat="1" ht="19.5" customHeight="1">
      <c r="A203" s="140">
        <v>18</v>
      </c>
      <c r="B203" s="121" t="s">
        <v>131</v>
      </c>
      <c r="I203" s="151">
        <f>I193</f>
        <v>40268</v>
      </c>
      <c r="J203" s="64"/>
      <c r="K203" s="151">
        <f>K193</f>
        <v>40178</v>
      </c>
    </row>
    <row r="204" spans="2:11" ht="18" customHeight="1">
      <c r="B204" s="61" t="s">
        <v>132</v>
      </c>
      <c r="I204" s="5">
        <f>6369869+17187412</f>
        <v>23557281</v>
      </c>
      <c r="K204" s="5">
        <v>41877319</v>
      </c>
    </row>
    <row r="205" spans="2:11" ht="15.75" customHeight="1">
      <c r="B205" s="61" t="s">
        <v>133</v>
      </c>
      <c r="I205" s="14">
        <v>13920319</v>
      </c>
      <c r="K205" s="14">
        <f>163192927-159144436</f>
        <v>4048491</v>
      </c>
    </row>
    <row r="206" spans="2:11" ht="15.75" customHeight="1">
      <c r="B206" s="61" t="s">
        <v>134</v>
      </c>
      <c r="I206" s="87"/>
      <c r="K206" s="87"/>
    </row>
    <row r="207" spans="2:11" ht="15.75" customHeight="1">
      <c r="B207" s="61" t="s">
        <v>135</v>
      </c>
      <c r="I207" s="87">
        <v>1331794870</v>
      </c>
      <c r="K207" s="87">
        <v>2258494000</v>
      </c>
    </row>
    <row r="208" spans="2:11" ht="15.75" customHeight="1">
      <c r="B208" s="61" t="s">
        <v>137</v>
      </c>
      <c r="I208" s="87">
        <v>0</v>
      </c>
      <c r="K208" s="87">
        <v>600000</v>
      </c>
    </row>
    <row r="209" spans="2:11" ht="15.75" customHeight="1">
      <c r="B209" s="61" t="s">
        <v>138</v>
      </c>
      <c r="I209" s="87">
        <v>16094000</v>
      </c>
      <c r="K209" s="87">
        <v>4494000</v>
      </c>
    </row>
    <row r="210" spans="2:11" ht="15.75" customHeight="1">
      <c r="B210" s="61" t="s">
        <v>139</v>
      </c>
      <c r="I210" s="87">
        <f>300000000+31144994</f>
        <v>331144994</v>
      </c>
      <c r="K210" s="87">
        <v>32344101</v>
      </c>
    </row>
    <row r="211" spans="1:11" s="155" customFormat="1" ht="21.75" customHeight="1" thickBot="1">
      <c r="A211" s="154"/>
      <c r="B211" s="155" t="s">
        <v>80</v>
      </c>
      <c r="I211" s="93">
        <f>SUM(I204:I210)</f>
        <v>1716511464</v>
      </c>
      <c r="J211" s="3">
        <f>SUM(J204:J210)</f>
        <v>0</v>
      </c>
      <c r="K211" s="93">
        <f>SUM(K204:K210)</f>
        <v>2341857911</v>
      </c>
    </row>
    <row r="212" spans="1:11" s="121" customFormat="1" ht="6.75" customHeight="1" thickTop="1">
      <c r="A212" s="120"/>
      <c r="B212" s="197"/>
      <c r="C212" s="197"/>
      <c r="D212" s="197"/>
      <c r="E212" s="197"/>
      <c r="F212" s="197"/>
      <c r="G212" s="197"/>
      <c r="H212" s="197"/>
      <c r="I212" s="197"/>
      <c r="J212" s="197"/>
      <c r="K212" s="197"/>
    </row>
    <row r="213" spans="1:11" s="124" customFormat="1" ht="19.5" customHeight="1">
      <c r="A213" s="120" t="s">
        <v>140</v>
      </c>
      <c r="B213" s="121" t="s">
        <v>141</v>
      </c>
      <c r="I213" s="151">
        <f>I203</f>
        <v>40268</v>
      </c>
      <c r="J213" s="64"/>
      <c r="K213" s="151">
        <f>K203</f>
        <v>40178</v>
      </c>
    </row>
    <row r="214" spans="2:11" ht="19.5" customHeight="1">
      <c r="B214" s="61" t="s">
        <v>142</v>
      </c>
      <c r="I214" s="87">
        <v>72519138000</v>
      </c>
      <c r="K214" s="87">
        <v>57960405500</v>
      </c>
    </row>
    <row r="215" spans="1:11" s="179" customFormat="1" ht="18" customHeight="1" hidden="1">
      <c r="A215" s="196"/>
      <c r="B215" s="198" t="s">
        <v>143</v>
      </c>
      <c r="D215" s="199"/>
      <c r="E215" s="199"/>
      <c r="F215" s="199"/>
      <c r="G215" s="199"/>
      <c r="H215" s="182"/>
      <c r="I215" s="182"/>
      <c r="J215" s="199"/>
      <c r="K215" s="182"/>
    </row>
    <row r="216" spans="1:11" s="179" customFormat="1" ht="18" customHeight="1" hidden="1">
      <c r="A216" s="196"/>
      <c r="B216" s="198" t="s">
        <v>144</v>
      </c>
      <c r="D216" s="199"/>
      <c r="E216" s="199"/>
      <c r="F216" s="199"/>
      <c r="G216" s="199"/>
      <c r="H216" s="182"/>
      <c r="I216" s="182"/>
      <c r="J216" s="199"/>
      <c r="K216" s="182"/>
    </row>
    <row r="217" spans="1:11" s="179" customFormat="1" ht="18" customHeight="1" hidden="1">
      <c r="A217" s="196"/>
      <c r="B217" s="198" t="s">
        <v>145</v>
      </c>
      <c r="D217" s="199"/>
      <c r="E217" s="199"/>
      <c r="F217" s="199"/>
      <c r="G217" s="199"/>
      <c r="H217" s="182"/>
      <c r="I217" s="182"/>
      <c r="J217" s="199"/>
      <c r="K217" s="182"/>
    </row>
    <row r="218" spans="1:11" s="179" customFormat="1" ht="15.75" customHeight="1">
      <c r="A218" s="196"/>
      <c r="B218" s="61" t="s">
        <v>146</v>
      </c>
      <c r="D218" s="199"/>
      <c r="E218" s="199"/>
      <c r="F218" s="199"/>
      <c r="G218" s="199"/>
      <c r="H218" s="182"/>
      <c r="I218" s="62">
        <v>81225786861</v>
      </c>
      <c r="J218" s="199"/>
      <c r="K218" s="62">
        <v>84576224361</v>
      </c>
    </row>
    <row r="219" spans="1:11" s="179" customFormat="1" ht="18" customHeight="1" hidden="1">
      <c r="A219" s="196"/>
      <c r="B219" s="198" t="s">
        <v>144</v>
      </c>
      <c r="D219" s="199"/>
      <c r="E219" s="199"/>
      <c r="F219" s="199"/>
      <c r="G219" s="199"/>
      <c r="H219" s="182"/>
      <c r="I219" s="182">
        <v>84576224361</v>
      </c>
      <c r="J219" s="199"/>
      <c r="K219" s="182"/>
    </row>
    <row r="220" spans="1:11" s="155" customFormat="1" ht="21.75" customHeight="1" thickBot="1">
      <c r="A220" s="154"/>
      <c r="B220" s="155" t="s">
        <v>80</v>
      </c>
      <c r="I220" s="93">
        <f>I214+I218</f>
        <v>153744924861</v>
      </c>
      <c r="J220" s="3"/>
      <c r="K220" s="93">
        <f>SUM(K214:K218)</f>
        <v>142536629861</v>
      </c>
    </row>
    <row r="221" spans="1:11" s="155" customFormat="1" ht="9" customHeight="1" thickTop="1">
      <c r="A221" s="154"/>
      <c r="I221" s="3"/>
      <c r="J221" s="3"/>
      <c r="K221" s="3"/>
    </row>
    <row r="222" spans="2:11" ht="19.5" customHeight="1">
      <c r="B222" s="265" t="s">
        <v>147</v>
      </c>
      <c r="C222" s="265"/>
      <c r="D222" s="265"/>
      <c r="E222" s="265"/>
      <c r="F222" s="265"/>
      <c r="G222" s="265"/>
      <c r="H222" s="265"/>
      <c r="I222" s="265"/>
      <c r="J222" s="265"/>
      <c r="K222" s="265"/>
    </row>
    <row r="223" spans="2:11" ht="31.5" customHeight="1">
      <c r="B223" s="251" t="s">
        <v>148</v>
      </c>
      <c r="C223" s="252"/>
      <c r="D223" s="252"/>
      <c r="E223" s="252"/>
      <c r="F223" s="252"/>
      <c r="G223" s="252"/>
      <c r="H223" s="252"/>
      <c r="I223" s="252"/>
      <c r="J223" s="252"/>
      <c r="K223" s="252"/>
    </row>
    <row r="224" spans="2:11" ht="31.5" customHeight="1">
      <c r="B224" s="251" t="s">
        <v>149</v>
      </c>
      <c r="C224" s="252"/>
      <c r="D224" s="252"/>
      <c r="E224" s="252"/>
      <c r="F224" s="252"/>
      <c r="G224" s="252"/>
      <c r="H224" s="252"/>
      <c r="I224" s="252"/>
      <c r="J224" s="252"/>
      <c r="K224" s="252"/>
    </row>
    <row r="225" spans="2:11" ht="36" customHeight="1">
      <c r="B225" s="201"/>
      <c r="C225" s="117"/>
      <c r="D225" s="117"/>
      <c r="E225" s="117"/>
      <c r="F225" s="117"/>
      <c r="G225" s="117"/>
      <c r="H225" s="117"/>
      <c r="I225" s="117"/>
      <c r="J225" s="117"/>
      <c r="K225" s="117"/>
    </row>
    <row r="226" spans="2:11" ht="42" customHeight="1">
      <c r="B226" s="201"/>
      <c r="C226" s="117"/>
      <c r="D226" s="117"/>
      <c r="E226" s="117"/>
      <c r="F226" s="117"/>
      <c r="G226" s="117"/>
      <c r="H226" s="117"/>
      <c r="I226" s="117"/>
      <c r="J226" s="117"/>
      <c r="K226" s="117"/>
    </row>
    <row r="227" spans="2:11" ht="36" customHeight="1">
      <c r="B227" s="201"/>
      <c r="C227" s="117"/>
      <c r="D227" s="117"/>
      <c r="E227" s="117"/>
      <c r="F227" s="117"/>
      <c r="G227" s="117"/>
      <c r="H227" s="117"/>
      <c r="I227" s="117"/>
      <c r="J227" s="117"/>
      <c r="K227" s="117"/>
    </row>
    <row r="228" spans="2:11" ht="36" customHeight="1">
      <c r="B228" s="201"/>
      <c r="C228" s="117"/>
      <c r="D228" s="117"/>
      <c r="E228" s="117"/>
      <c r="F228" s="117"/>
      <c r="G228" s="117"/>
      <c r="H228" s="117"/>
      <c r="I228" s="117"/>
      <c r="J228" s="117"/>
      <c r="K228" s="117"/>
    </row>
    <row r="229" spans="2:11" ht="36" customHeight="1">
      <c r="B229" s="201"/>
      <c r="C229" s="117"/>
      <c r="D229" s="117"/>
      <c r="E229" s="117"/>
      <c r="F229" s="117"/>
      <c r="G229" s="117"/>
      <c r="H229" s="117"/>
      <c r="I229" s="117"/>
      <c r="J229" s="117"/>
      <c r="K229" s="117"/>
    </row>
    <row r="230" spans="2:11" ht="36" customHeight="1">
      <c r="B230" s="201"/>
      <c r="C230" s="117"/>
      <c r="D230" s="117"/>
      <c r="E230" s="117"/>
      <c r="F230" s="117"/>
      <c r="G230" s="117"/>
      <c r="H230" s="117"/>
      <c r="I230" s="117"/>
      <c r="J230" s="117"/>
      <c r="K230" s="117"/>
    </row>
    <row r="231" spans="2:11" ht="3.75" customHeight="1">
      <c r="B231" s="201"/>
      <c r="C231" s="117"/>
      <c r="D231" s="117"/>
      <c r="E231" s="117"/>
      <c r="F231" s="117"/>
      <c r="G231" s="117"/>
      <c r="H231" s="117"/>
      <c r="I231" s="117"/>
      <c r="J231" s="117"/>
      <c r="K231" s="117"/>
    </row>
    <row r="232" spans="2:11" ht="6" customHeight="1">
      <c r="B232" s="201"/>
      <c r="C232" s="117"/>
      <c r="D232" s="117"/>
      <c r="E232" s="117"/>
      <c r="F232" s="117"/>
      <c r="G232" s="117"/>
      <c r="H232" s="117"/>
      <c r="I232" s="117"/>
      <c r="J232" s="117"/>
      <c r="K232" s="117"/>
    </row>
    <row r="233" spans="2:11" ht="36" customHeight="1" hidden="1">
      <c r="B233" s="201"/>
      <c r="C233" s="117"/>
      <c r="D233" s="117"/>
      <c r="E233" s="117"/>
      <c r="F233" s="117"/>
      <c r="G233" s="117"/>
      <c r="H233" s="117"/>
      <c r="I233" s="117"/>
      <c r="J233" s="117"/>
      <c r="K233" s="117"/>
    </row>
    <row r="234" spans="2:11" ht="36" customHeight="1" hidden="1">
      <c r="B234" s="201"/>
      <c r="C234" s="117"/>
      <c r="D234" s="117"/>
      <c r="E234" s="117"/>
      <c r="F234" s="117"/>
      <c r="G234" s="117"/>
      <c r="H234" s="117"/>
      <c r="I234" s="117"/>
      <c r="J234" s="117"/>
      <c r="K234" s="117"/>
    </row>
    <row r="235" spans="2:11" ht="54" customHeight="1" hidden="1">
      <c r="B235" s="201"/>
      <c r="C235" s="117"/>
      <c r="D235" s="117"/>
      <c r="E235" s="117"/>
      <c r="F235" s="117"/>
      <c r="G235" s="117"/>
      <c r="H235" s="117"/>
      <c r="I235" s="117"/>
      <c r="J235" s="117"/>
      <c r="K235" s="117"/>
    </row>
    <row r="236" spans="1:11" s="160" customFormat="1" ht="19.5" customHeight="1">
      <c r="A236" s="202">
        <v>14</v>
      </c>
      <c r="B236" s="160" t="s">
        <v>150</v>
      </c>
      <c r="I236" s="178"/>
      <c r="J236" s="178"/>
      <c r="K236" s="178"/>
    </row>
    <row r="237" spans="1:11" s="124" customFormat="1" ht="19.5" customHeight="1">
      <c r="A237" s="120" t="s">
        <v>151</v>
      </c>
      <c r="B237" s="121" t="s">
        <v>152</v>
      </c>
      <c r="C237" s="203"/>
      <c r="D237" s="203"/>
      <c r="E237" s="203"/>
      <c r="F237" s="203"/>
      <c r="G237" s="203"/>
      <c r="H237" s="203"/>
      <c r="I237" s="150">
        <v>40268</v>
      </c>
      <c r="J237" s="64"/>
      <c r="K237" s="150">
        <v>40178</v>
      </c>
    </row>
    <row r="238" spans="2:11" ht="18" customHeight="1">
      <c r="B238" s="8" t="s">
        <v>153</v>
      </c>
      <c r="C238" s="8"/>
      <c r="D238" s="8"/>
      <c r="E238" s="8"/>
      <c r="F238" s="8"/>
      <c r="G238" s="8"/>
      <c r="H238" s="8"/>
      <c r="I238" s="11">
        <v>13162500000</v>
      </c>
      <c r="J238" s="11"/>
      <c r="K238" s="11">
        <v>13162500000</v>
      </c>
    </row>
    <row r="239" spans="2:11" ht="18" customHeight="1">
      <c r="B239" s="8" t="s">
        <v>154</v>
      </c>
      <c r="C239" s="8"/>
      <c r="D239" s="8"/>
      <c r="E239" s="8"/>
      <c r="F239" s="8"/>
      <c r="G239" s="8"/>
      <c r="H239" s="8"/>
      <c r="I239" s="11">
        <f>SUM(I240:I241)</f>
        <v>71541000000</v>
      </c>
      <c r="J239" s="11"/>
      <c r="K239" s="11">
        <f>SUM(K240:K241)</f>
        <v>71541000000</v>
      </c>
    </row>
    <row r="240" spans="2:11" ht="18" customHeight="1">
      <c r="B240" s="8"/>
      <c r="C240" s="12" t="s">
        <v>155</v>
      </c>
      <c r="D240" s="8"/>
      <c r="E240" s="8"/>
      <c r="F240" s="8"/>
      <c r="G240" s="8"/>
      <c r="H240" s="8"/>
      <c r="I240" s="91">
        <v>42745200000</v>
      </c>
      <c r="J240" s="91"/>
      <c r="K240" s="91">
        <v>42745200000</v>
      </c>
    </row>
    <row r="241" spans="2:11" ht="18" customHeight="1">
      <c r="B241" s="8"/>
      <c r="C241" s="12" t="s">
        <v>156</v>
      </c>
      <c r="D241" s="8"/>
      <c r="E241" s="8"/>
      <c r="F241" s="8"/>
      <c r="G241" s="8"/>
      <c r="H241" s="8"/>
      <c r="I241" s="91">
        <v>28795800000</v>
      </c>
      <c r="J241" s="91"/>
      <c r="K241" s="91">
        <v>28795800000</v>
      </c>
    </row>
    <row r="242" spans="1:11" s="155" customFormat="1" ht="24.75" customHeight="1" thickBot="1">
      <c r="A242" s="154"/>
      <c r="B242" s="155" t="s">
        <v>80</v>
      </c>
      <c r="I242" s="93">
        <f>I238+I239</f>
        <v>84703500000</v>
      </c>
      <c r="J242" s="3"/>
      <c r="K242" s="93">
        <f>K238+K239</f>
        <v>84703500000</v>
      </c>
    </row>
    <row r="243" spans="1:11" s="124" customFormat="1" ht="30" customHeight="1" thickTop="1">
      <c r="A243" s="120" t="s">
        <v>157</v>
      </c>
      <c r="B243" s="121" t="s">
        <v>158</v>
      </c>
      <c r="C243" s="203"/>
      <c r="D243" s="203"/>
      <c r="E243" s="203"/>
      <c r="F243" s="203"/>
      <c r="G243" s="203"/>
      <c r="H243" s="203"/>
      <c r="I243" s="150">
        <v>40268</v>
      </c>
      <c r="J243" s="64"/>
      <c r="K243" s="150">
        <v>40178</v>
      </c>
    </row>
    <row r="244" spans="2:11" ht="18" customHeight="1">
      <c r="B244" s="61" t="s">
        <v>159</v>
      </c>
      <c r="I244" s="87"/>
      <c r="K244" s="5"/>
    </row>
    <row r="245" spans="1:11" s="179" customFormat="1" ht="18" customHeight="1">
      <c r="A245" s="196"/>
      <c r="B245" s="179" t="s">
        <v>160</v>
      </c>
      <c r="I245" s="204">
        <f>K248</f>
        <v>84703500000</v>
      </c>
      <c r="J245" s="182"/>
      <c r="K245" s="204">
        <v>84703500000</v>
      </c>
    </row>
    <row r="246" spans="1:11" s="179" customFormat="1" ht="18" customHeight="1">
      <c r="A246" s="196"/>
      <c r="B246" s="179" t="s">
        <v>161</v>
      </c>
      <c r="I246" s="204"/>
      <c r="J246" s="182"/>
      <c r="K246" s="204">
        <v>0</v>
      </c>
    </row>
    <row r="247" spans="1:11" s="179" customFormat="1" ht="18" customHeight="1">
      <c r="A247" s="196"/>
      <c r="B247" s="179" t="s">
        <v>162</v>
      </c>
      <c r="I247" s="204"/>
      <c r="J247" s="182"/>
      <c r="K247" s="204"/>
    </row>
    <row r="248" spans="1:11" s="179" customFormat="1" ht="18" customHeight="1">
      <c r="A248" s="196"/>
      <c r="B248" s="179" t="s">
        <v>163</v>
      </c>
      <c r="I248" s="204">
        <f>SUM(I245:I247)</f>
        <v>84703500000</v>
      </c>
      <c r="J248" s="182"/>
      <c r="K248" s="204">
        <f>SUM(K245:K247)</f>
        <v>84703500000</v>
      </c>
    </row>
    <row r="249" spans="1:11" s="155" customFormat="1" ht="24.75" customHeight="1" thickBot="1">
      <c r="A249" s="154"/>
      <c r="B249" s="155" t="s">
        <v>164</v>
      </c>
      <c r="I249" s="93">
        <v>7065828000</v>
      </c>
      <c r="J249" s="3"/>
      <c r="K249" s="93">
        <v>3532914000</v>
      </c>
    </row>
    <row r="250" spans="1:11" s="124" customFormat="1" ht="30" customHeight="1" thickTop="1">
      <c r="A250" s="120" t="s">
        <v>165</v>
      </c>
      <c r="B250" s="121" t="s">
        <v>166</v>
      </c>
      <c r="I250" s="150">
        <v>40268</v>
      </c>
      <c r="J250" s="64"/>
      <c r="K250" s="150">
        <v>40178</v>
      </c>
    </row>
    <row r="251" spans="1:11" s="124" customFormat="1" ht="19.5" customHeight="1">
      <c r="A251" s="120"/>
      <c r="B251" s="253" t="s">
        <v>167</v>
      </c>
      <c r="C251" s="253"/>
      <c r="D251" s="253"/>
      <c r="E251" s="253"/>
      <c r="F251" s="268"/>
      <c r="G251" s="268"/>
      <c r="H251" s="268"/>
      <c r="I251" s="151"/>
      <c r="J251" s="64"/>
      <c r="K251" s="205">
        <f>K252</f>
        <v>0</v>
      </c>
    </row>
    <row r="252" spans="1:11" s="124" customFormat="1" ht="19.5" customHeight="1">
      <c r="A252" s="120"/>
      <c r="B252" s="269" t="s">
        <v>168</v>
      </c>
      <c r="C252" s="270"/>
      <c r="D252" s="270"/>
      <c r="E252" s="270"/>
      <c r="F252" s="270"/>
      <c r="G252" s="270"/>
      <c r="H252" s="270"/>
      <c r="I252" s="206">
        <v>0.16</v>
      </c>
      <c r="J252" s="64"/>
      <c r="K252" s="206">
        <v>0</v>
      </c>
    </row>
    <row r="253" spans="1:11" s="124" customFormat="1" ht="30" customHeight="1">
      <c r="A253" s="120" t="s">
        <v>169</v>
      </c>
      <c r="B253" s="121" t="s">
        <v>170</v>
      </c>
      <c r="I253" s="151">
        <f>I213</f>
        <v>40268</v>
      </c>
      <c r="J253" s="64"/>
      <c r="K253" s="151">
        <f>K213</f>
        <v>40178</v>
      </c>
    </row>
    <row r="254" spans="2:11" ht="18" customHeight="1">
      <c r="B254" s="61" t="s">
        <v>171</v>
      </c>
      <c r="I254" s="87" t="s">
        <v>136</v>
      </c>
      <c r="J254" s="61"/>
      <c r="K254" s="5"/>
    </row>
    <row r="255" spans="2:11" ht="18" customHeight="1">
      <c r="B255" s="61" t="s">
        <v>172</v>
      </c>
      <c r="I255" s="87">
        <f>I256</f>
        <v>8470350</v>
      </c>
      <c r="J255" s="61"/>
      <c r="K255" s="87">
        <f>'[1]von'!D14/10000</f>
        <v>8470350</v>
      </c>
    </row>
    <row r="256" spans="2:11" ht="18" customHeight="1">
      <c r="B256" s="179" t="s">
        <v>173</v>
      </c>
      <c r="C256" s="179"/>
      <c r="D256" s="179"/>
      <c r="E256" s="179"/>
      <c r="F256" s="179"/>
      <c r="G256" s="179"/>
      <c r="H256" s="179"/>
      <c r="I256" s="204">
        <v>8470350</v>
      </c>
      <c r="J256" s="179"/>
      <c r="K256" s="204">
        <f>K255</f>
        <v>8470350</v>
      </c>
    </row>
    <row r="257" spans="2:11" ht="18" customHeight="1">
      <c r="B257" s="179" t="s">
        <v>174</v>
      </c>
      <c r="C257" s="179"/>
      <c r="D257" s="179"/>
      <c r="E257" s="179"/>
      <c r="F257" s="179"/>
      <c r="G257" s="179"/>
      <c r="H257" s="179"/>
      <c r="I257" s="204" t="s">
        <v>175</v>
      </c>
      <c r="J257" s="179"/>
      <c r="K257" s="204" t="s">
        <v>176</v>
      </c>
    </row>
    <row r="258" spans="2:11" ht="18" customHeight="1">
      <c r="B258" s="61" t="s">
        <v>177</v>
      </c>
      <c r="I258" s="87">
        <v>522</v>
      </c>
      <c r="J258" s="61"/>
      <c r="K258" s="87">
        <f>I258</f>
        <v>522</v>
      </c>
    </row>
    <row r="259" spans="2:11" ht="18" customHeight="1">
      <c r="B259" s="179" t="s">
        <v>173</v>
      </c>
      <c r="C259" s="179"/>
      <c r="D259" s="179"/>
      <c r="E259" s="179"/>
      <c r="F259" s="179"/>
      <c r="G259" s="179"/>
      <c r="H259" s="179"/>
      <c r="I259" s="204">
        <f>I258</f>
        <v>522</v>
      </c>
      <c r="J259" s="179"/>
      <c r="K259" s="204">
        <f>K258</f>
        <v>522</v>
      </c>
    </row>
    <row r="260" spans="2:11" ht="18" customHeight="1">
      <c r="B260" s="179" t="s">
        <v>174</v>
      </c>
      <c r="C260" s="179"/>
      <c r="D260" s="179"/>
      <c r="E260" s="179"/>
      <c r="F260" s="179"/>
      <c r="G260" s="179"/>
      <c r="H260" s="179"/>
      <c r="I260" s="204" t="s">
        <v>175</v>
      </c>
      <c r="J260" s="179"/>
      <c r="K260" s="204" t="s">
        <v>176</v>
      </c>
    </row>
    <row r="261" spans="2:11" ht="18" customHeight="1">
      <c r="B261" s="61" t="s">
        <v>178</v>
      </c>
      <c r="I261" s="87">
        <f>I255-I258</f>
        <v>8469828</v>
      </c>
      <c r="J261" s="61"/>
      <c r="K261" s="87">
        <f>I261</f>
        <v>8469828</v>
      </c>
    </row>
    <row r="262" spans="2:11" ht="18" customHeight="1">
      <c r="B262" s="179" t="s">
        <v>173</v>
      </c>
      <c r="I262" s="87">
        <f>I256-I258</f>
        <v>8469828</v>
      </c>
      <c r="J262" s="61"/>
      <c r="K262" s="87">
        <f>K261</f>
        <v>8469828</v>
      </c>
    </row>
    <row r="263" spans="2:11" ht="18" customHeight="1">
      <c r="B263" s="179" t="s">
        <v>174</v>
      </c>
      <c r="I263" s="5"/>
      <c r="J263" s="8"/>
      <c r="K263" s="5" t="s">
        <v>176</v>
      </c>
    </row>
    <row r="264" spans="2:11" ht="18" customHeight="1">
      <c r="B264" s="61" t="s">
        <v>179</v>
      </c>
      <c r="I264" s="61"/>
      <c r="J264" s="61"/>
      <c r="K264" s="61"/>
    </row>
    <row r="265" ht="18" customHeight="1"/>
    <row r="266" spans="1:11" s="124" customFormat="1" ht="19.5" customHeight="1">
      <c r="A266" s="120" t="s">
        <v>180</v>
      </c>
      <c r="B266" s="121" t="s">
        <v>181</v>
      </c>
      <c r="C266" s="207"/>
      <c r="D266" s="207"/>
      <c r="E266" s="207"/>
      <c r="F266" s="207"/>
      <c r="G266" s="207"/>
      <c r="H266" s="208"/>
      <c r="I266" s="151">
        <f>I253</f>
        <v>40268</v>
      </c>
      <c r="J266" s="64"/>
      <c r="K266" s="151">
        <f>K253</f>
        <v>40178</v>
      </c>
    </row>
    <row r="267" spans="2:11" ht="18" customHeight="1">
      <c r="B267" s="61" t="s">
        <v>182</v>
      </c>
      <c r="C267" s="209"/>
      <c r="D267" s="209"/>
      <c r="E267" s="209"/>
      <c r="F267" s="209"/>
      <c r="G267" s="209"/>
      <c r="H267" s="62"/>
      <c r="I267" s="62">
        <f>'[1]BCDKT'!F78</f>
        <v>5487848558</v>
      </c>
      <c r="J267" s="209"/>
      <c r="K267" s="62">
        <f>'[1]BCDKT'!H78</f>
        <v>5487848558</v>
      </c>
    </row>
    <row r="268" spans="2:11" ht="18" customHeight="1">
      <c r="B268" s="61" t="s">
        <v>183</v>
      </c>
      <c r="C268" s="209"/>
      <c r="D268" s="209"/>
      <c r="E268" s="209"/>
      <c r="F268" s="209"/>
      <c r="G268" s="209"/>
      <c r="H268" s="62"/>
      <c r="I268" s="62">
        <v>2845000000</v>
      </c>
      <c r="J268" s="209"/>
      <c r="K268" s="62">
        <v>2345000000</v>
      </c>
    </row>
    <row r="269" spans="1:11" s="155" customFormat="1" ht="24.75" customHeight="1" thickBot="1">
      <c r="A269" s="154"/>
      <c r="B269" s="155" t="s">
        <v>80</v>
      </c>
      <c r="I269" s="93">
        <f>SUM(I267:I268)</f>
        <v>8332848558</v>
      </c>
      <c r="J269" s="3"/>
      <c r="K269" s="93">
        <f>SUM(K267:K268)</f>
        <v>7832848558</v>
      </c>
    </row>
    <row r="270" ht="18" customHeight="1" thickTop="1"/>
    <row r="271" ht="18" customHeight="1">
      <c r="B271" s="61" t="s">
        <v>184</v>
      </c>
    </row>
    <row r="272" ht="19.5" customHeight="1">
      <c r="B272" s="179" t="s">
        <v>185</v>
      </c>
    </row>
    <row r="273" ht="19.5" customHeight="1">
      <c r="B273" s="179" t="s">
        <v>186</v>
      </c>
    </row>
    <row r="274" spans="2:11" ht="19.5" customHeight="1">
      <c r="B274" s="61" t="s">
        <v>187</v>
      </c>
      <c r="I274" s="87"/>
      <c r="J274" s="61"/>
      <c r="K274" s="5"/>
    </row>
    <row r="275" spans="2:11" ht="18" customHeight="1">
      <c r="B275" s="179" t="s">
        <v>188</v>
      </c>
      <c r="I275" s="204">
        <v>0</v>
      </c>
      <c r="J275" s="179"/>
      <c r="K275" s="204">
        <v>-286837258</v>
      </c>
    </row>
    <row r="276" spans="2:11" ht="18" customHeight="1">
      <c r="B276" s="179" t="s">
        <v>189</v>
      </c>
      <c r="I276" s="204">
        <v>-11691627</v>
      </c>
      <c r="J276" s="179"/>
      <c r="K276" s="204">
        <v>-37629000</v>
      </c>
    </row>
    <row r="277" spans="1:11" s="155" customFormat="1" ht="24.75" customHeight="1" thickBot="1">
      <c r="A277" s="154"/>
      <c r="B277" s="155" t="s">
        <v>80</v>
      </c>
      <c r="I277" s="93">
        <f>SUM(I275:I276)</f>
        <v>-11691627</v>
      </c>
      <c r="J277" s="3"/>
      <c r="K277" s="93">
        <f>SUM(K274:K276)</f>
        <v>-324466258</v>
      </c>
    </row>
    <row r="278" spans="9:11" ht="9" customHeight="1" thickTop="1">
      <c r="I278" s="61"/>
      <c r="J278" s="61"/>
      <c r="K278" s="61"/>
    </row>
    <row r="279" spans="2:11" ht="18" customHeight="1">
      <c r="B279" s="61" t="s">
        <v>184</v>
      </c>
      <c r="C279" s="155"/>
      <c r="D279" s="155"/>
      <c r="E279" s="155"/>
      <c r="F279" s="155"/>
      <c r="G279" s="155"/>
      <c r="H279" s="155"/>
      <c r="I279" s="3"/>
      <c r="J279" s="155"/>
      <c r="K279" s="3"/>
    </row>
    <row r="280" spans="2:11" ht="18" customHeight="1">
      <c r="B280" s="179" t="s">
        <v>190</v>
      </c>
      <c r="C280" s="155"/>
      <c r="D280" s="155"/>
      <c r="E280" s="155"/>
      <c r="F280" s="155"/>
      <c r="G280" s="155"/>
      <c r="H280" s="155"/>
      <c r="I280" s="3"/>
      <c r="J280" s="155"/>
      <c r="K280" s="3"/>
    </row>
    <row r="281" spans="2:11" ht="18" customHeight="1">
      <c r="B281" s="179" t="s">
        <v>191</v>
      </c>
      <c r="C281" s="155"/>
      <c r="D281" s="155"/>
      <c r="E281" s="155"/>
      <c r="F281" s="155"/>
      <c r="G281" s="155"/>
      <c r="H281" s="155"/>
      <c r="I281" s="3"/>
      <c r="J281" s="155"/>
      <c r="K281" s="3"/>
    </row>
    <row r="282" spans="1:11" s="124" customFormat="1" ht="33.75" customHeight="1">
      <c r="A282" s="120" t="s">
        <v>192</v>
      </c>
      <c r="B282" s="121"/>
      <c r="C282" s="121"/>
      <c r="D282" s="121"/>
      <c r="E282" s="121"/>
      <c r="F282" s="121"/>
      <c r="G282" s="121"/>
      <c r="H282" s="121"/>
      <c r="I282" s="122"/>
      <c r="J282" s="122"/>
      <c r="K282" s="122"/>
    </row>
    <row r="283" spans="1:11" s="124" customFormat="1" ht="24" customHeight="1">
      <c r="A283" s="123"/>
      <c r="I283" s="63">
        <v>40268</v>
      </c>
      <c r="J283" s="64"/>
      <c r="K283" s="63">
        <v>39903</v>
      </c>
    </row>
    <row r="284" spans="1:11" s="124" customFormat="1" ht="24.75" customHeight="1">
      <c r="A284" s="120">
        <v>25</v>
      </c>
      <c r="B284" s="121" t="s">
        <v>378</v>
      </c>
      <c r="I284" s="178">
        <f>SUM(I285:I288)</f>
        <v>50551017308</v>
      </c>
      <c r="J284" s="178">
        <f>SUM(J285:J288)</f>
        <v>0</v>
      </c>
      <c r="K284" s="178">
        <f>SUM(K285:K288)</f>
        <v>34326591199</v>
      </c>
    </row>
    <row r="285" spans="2:11" ht="18" customHeight="1">
      <c r="B285" s="210" t="s">
        <v>193</v>
      </c>
      <c r="I285" s="15">
        <f>22235195495+15839128021+7347026092</f>
        <v>45421349608</v>
      </c>
      <c r="J285" s="11"/>
      <c r="K285" s="15">
        <v>34231094010</v>
      </c>
    </row>
    <row r="286" spans="2:11" ht="19.5" customHeight="1">
      <c r="B286" s="210" t="s">
        <v>194</v>
      </c>
      <c r="I286" s="15">
        <f>1766500+26794641</f>
        <v>28561141</v>
      </c>
      <c r="J286" s="11"/>
      <c r="K286" s="15">
        <v>95497189</v>
      </c>
    </row>
    <row r="287" spans="2:11" ht="19.5" customHeight="1">
      <c r="B287" s="210" t="s">
        <v>195</v>
      </c>
      <c r="I287" s="15">
        <v>1620000</v>
      </c>
      <c r="J287" s="11"/>
      <c r="K287" s="15">
        <v>0</v>
      </c>
    </row>
    <row r="288" spans="2:11" ht="19.5" customHeight="1">
      <c r="B288" s="210" t="s">
        <v>196</v>
      </c>
      <c r="I288" s="211">
        <v>5099486559</v>
      </c>
      <c r="J288" s="11"/>
      <c r="K288" s="211"/>
    </row>
    <row r="289" spans="2:11" ht="19.5" customHeight="1">
      <c r="B289" s="210"/>
      <c r="I289" s="15"/>
      <c r="J289" s="11"/>
      <c r="K289" s="15"/>
    </row>
    <row r="290" spans="1:11" ht="19.5" customHeight="1">
      <c r="A290" s="154" t="s">
        <v>197</v>
      </c>
      <c r="B290" s="155" t="s">
        <v>380</v>
      </c>
      <c r="I290" s="3">
        <f>SUM(I291:I291)</f>
        <v>0</v>
      </c>
      <c r="J290" s="3">
        <f>SUM(J291:J291)</f>
        <v>0</v>
      </c>
      <c r="K290" s="3">
        <f>SUM(K291:K291)</f>
        <v>770234939</v>
      </c>
    </row>
    <row r="291" spans="2:11" ht="18" customHeight="1">
      <c r="B291" s="61" t="s">
        <v>198</v>
      </c>
      <c r="I291" s="212">
        <v>0</v>
      </c>
      <c r="J291" s="11"/>
      <c r="K291" s="213">
        <v>770234939</v>
      </c>
    </row>
    <row r="293" spans="1:11" ht="19.5" customHeight="1">
      <c r="A293" s="154" t="s">
        <v>199</v>
      </c>
      <c r="B293" s="155" t="s">
        <v>200</v>
      </c>
      <c r="I293" s="3">
        <f>SUM(I294:I297)</f>
        <v>50551017308</v>
      </c>
      <c r="J293" s="3">
        <f>J284-J290</f>
        <v>0</v>
      </c>
      <c r="K293" s="3">
        <f>K294+K295+K297</f>
        <v>33556356260</v>
      </c>
    </row>
    <row r="294" spans="2:11" ht="18" customHeight="1">
      <c r="B294" s="61" t="s">
        <v>201</v>
      </c>
      <c r="I294" s="11">
        <f>I285-I290</f>
        <v>45421349608</v>
      </c>
      <c r="J294" s="11"/>
      <c r="K294" s="11">
        <f>K285-K291</f>
        <v>33460859071</v>
      </c>
    </row>
    <row r="295" spans="2:11" ht="18" customHeight="1">
      <c r="B295" s="61" t="s">
        <v>202</v>
      </c>
      <c r="I295" s="11">
        <f>I286</f>
        <v>28561141</v>
      </c>
      <c r="J295" s="11"/>
      <c r="K295" s="11">
        <f>K286</f>
        <v>95497189</v>
      </c>
    </row>
    <row r="296" spans="2:11" ht="18" customHeight="1">
      <c r="B296" s="61" t="s">
        <v>203</v>
      </c>
      <c r="I296" s="11">
        <f>I288</f>
        <v>5099486559</v>
      </c>
      <c r="J296" s="11"/>
      <c r="K296" s="11"/>
    </row>
    <row r="297" spans="2:11" ht="18" customHeight="1">
      <c r="B297" s="210" t="s">
        <v>204</v>
      </c>
      <c r="I297" s="191">
        <f>I287</f>
        <v>1620000</v>
      </c>
      <c r="J297" s="11"/>
      <c r="K297" s="191">
        <v>0</v>
      </c>
    </row>
    <row r="298" spans="9:11" ht="15" customHeight="1">
      <c r="I298" s="11"/>
      <c r="J298" s="11"/>
      <c r="K298" s="11"/>
    </row>
    <row r="299" s="124" customFormat="1" ht="14.25" customHeight="1" hidden="1">
      <c r="A299" s="123"/>
    </row>
    <row r="300" spans="1:11" ht="22.5" customHeight="1">
      <c r="A300" s="154" t="s">
        <v>205</v>
      </c>
      <c r="B300" s="155" t="s">
        <v>206</v>
      </c>
      <c r="I300" s="63">
        <v>40268</v>
      </c>
      <c r="J300" s="64"/>
      <c r="K300" s="63">
        <v>39903</v>
      </c>
    </row>
    <row r="301" spans="2:11" ht="18" customHeight="1">
      <c r="B301" s="210" t="s">
        <v>207</v>
      </c>
      <c r="G301" s="8"/>
      <c r="H301" s="8"/>
      <c r="I301" s="15">
        <f>44115587808-I302</f>
        <v>40325652480</v>
      </c>
      <c r="J301" s="11"/>
      <c r="K301" s="15">
        <v>30130713722</v>
      </c>
    </row>
    <row r="302" spans="2:11" ht="18" customHeight="1">
      <c r="B302" s="210" t="s">
        <v>208</v>
      </c>
      <c r="G302" s="8"/>
      <c r="H302" s="8"/>
      <c r="I302" s="11">
        <v>3789935328</v>
      </c>
      <c r="J302" s="11"/>
      <c r="K302" s="5">
        <v>0</v>
      </c>
    </row>
    <row r="303" spans="2:11" ht="18" customHeight="1" thickBot="1">
      <c r="B303" s="155" t="s">
        <v>80</v>
      </c>
      <c r="I303" s="65">
        <f>SUM(I301:I302)</f>
        <v>44115587808</v>
      </c>
      <c r="J303" s="214"/>
      <c r="K303" s="65">
        <f>SUM(K301:K302)</f>
        <v>30130713722</v>
      </c>
    </row>
    <row r="304" spans="1:11" s="124" customFormat="1" ht="30" customHeight="1" thickTop="1">
      <c r="A304" s="120" t="s">
        <v>209</v>
      </c>
      <c r="B304" s="121" t="s">
        <v>387</v>
      </c>
      <c r="C304" s="121"/>
      <c r="I304" s="63">
        <v>40268</v>
      </c>
      <c r="J304" s="64"/>
      <c r="K304" s="63">
        <v>39903</v>
      </c>
    </row>
    <row r="305" spans="2:11" ht="18" customHeight="1">
      <c r="B305" s="61" t="s">
        <v>230</v>
      </c>
      <c r="I305" s="15">
        <f>822860+3364512+138715750</f>
        <v>142903122</v>
      </c>
      <c r="J305" s="11"/>
      <c r="K305" s="15">
        <v>11116295</v>
      </c>
    </row>
    <row r="306" spans="2:11" ht="18" customHeight="1">
      <c r="B306" s="61" t="s">
        <v>231</v>
      </c>
      <c r="J306" s="11"/>
      <c r="K306" s="87">
        <v>0</v>
      </c>
    </row>
    <row r="307" spans="2:11" ht="18" customHeight="1">
      <c r="B307" s="61" t="s">
        <v>232</v>
      </c>
      <c r="I307" s="66">
        <f>372549832+690630</f>
        <v>373240462</v>
      </c>
      <c r="J307" s="11"/>
      <c r="K307" s="66">
        <v>184213026</v>
      </c>
    </row>
    <row r="308" spans="2:11" ht="18" customHeight="1">
      <c r="B308" s="61" t="s">
        <v>233</v>
      </c>
      <c r="I308" s="66"/>
      <c r="J308" s="11"/>
      <c r="K308" s="66">
        <v>0</v>
      </c>
    </row>
    <row r="309" spans="2:11" ht="18" customHeight="1">
      <c r="B309" s="61" t="s">
        <v>234</v>
      </c>
      <c r="J309" s="11"/>
      <c r="K309" s="87">
        <v>0</v>
      </c>
    </row>
    <row r="310" spans="2:11" ht="18" customHeight="1" thickBot="1">
      <c r="B310" s="155" t="s">
        <v>80</v>
      </c>
      <c r="I310" s="65">
        <f>SUM(I305:I309)</f>
        <v>516143584</v>
      </c>
      <c r="J310" s="214"/>
      <c r="K310" s="65">
        <f>SUM(K305:K309)</f>
        <v>195329321</v>
      </c>
    </row>
    <row r="311" spans="1:11" s="124" customFormat="1" ht="30" customHeight="1" thickTop="1">
      <c r="A311" s="120" t="s">
        <v>235</v>
      </c>
      <c r="B311" s="121" t="s">
        <v>236</v>
      </c>
      <c r="C311" s="121"/>
      <c r="I311" s="63">
        <v>40268</v>
      </c>
      <c r="J311" s="64"/>
      <c r="K311" s="63">
        <v>39903</v>
      </c>
    </row>
    <row r="312" spans="2:11" ht="18" customHeight="1">
      <c r="B312" s="61" t="s">
        <v>409</v>
      </c>
      <c r="I312" s="15">
        <f>394404619+388843377</f>
        <v>783247996</v>
      </c>
      <c r="J312" s="11"/>
      <c r="K312" s="15">
        <v>683069467</v>
      </c>
    </row>
    <row r="313" spans="2:11" ht="18" customHeight="1">
      <c r="B313" s="61" t="s">
        <v>237</v>
      </c>
      <c r="I313" s="66">
        <f>1168513+240000+248675973+2</f>
        <v>250084488</v>
      </c>
      <c r="J313" s="11"/>
      <c r="K313" s="66">
        <v>1408982</v>
      </c>
    </row>
    <row r="314" spans="2:11" ht="18" customHeight="1">
      <c r="B314" s="61" t="s">
        <v>238</v>
      </c>
      <c r="I314" s="66"/>
      <c r="J314" s="11"/>
      <c r="K314" s="66">
        <v>93277162</v>
      </c>
    </row>
    <row r="315" spans="2:11" ht="18" customHeight="1">
      <c r="B315" s="61" t="s">
        <v>239</v>
      </c>
      <c r="I315" s="66">
        <v>4014960</v>
      </c>
      <c r="J315" s="11"/>
      <c r="K315" s="66">
        <v>11989889</v>
      </c>
    </row>
    <row r="316" spans="2:11" ht="18" customHeight="1" thickBot="1">
      <c r="B316" s="155" t="s">
        <v>80</v>
      </c>
      <c r="I316" s="65">
        <f>I312+I313+I315</f>
        <v>1037347444</v>
      </c>
      <c r="J316" s="214"/>
      <c r="K316" s="65">
        <f>SUM(K312:K315)</f>
        <v>789745500</v>
      </c>
    </row>
    <row r="317" spans="1:11" s="124" customFormat="1" ht="30" customHeight="1" thickTop="1">
      <c r="A317" s="120" t="s">
        <v>240</v>
      </c>
      <c r="B317" s="121" t="s">
        <v>241</v>
      </c>
      <c r="C317" s="121"/>
      <c r="I317" s="63">
        <v>40268</v>
      </c>
      <c r="J317" s="64"/>
      <c r="K317" s="63">
        <v>39903</v>
      </c>
    </row>
    <row r="318" spans="1:11" s="136" customFormat="1" ht="18" customHeight="1">
      <c r="A318" s="135"/>
      <c r="B318" s="124" t="s">
        <v>398</v>
      </c>
      <c r="C318" s="124"/>
      <c r="D318" s="138"/>
      <c r="E318" s="138"/>
      <c r="F318" s="138"/>
      <c r="G318" s="138"/>
      <c r="I318" s="66">
        <f>KQKD!F27</f>
        <v>2270171544</v>
      </c>
      <c r="J318" s="14"/>
      <c r="K318" s="215">
        <v>533257631</v>
      </c>
    </row>
    <row r="319" spans="1:11" s="136" customFormat="1" ht="18" customHeight="1">
      <c r="A319" s="135"/>
      <c r="B319" s="216" t="s">
        <v>242</v>
      </c>
      <c r="C319" s="124"/>
      <c r="D319" s="138"/>
      <c r="E319" s="138"/>
      <c r="F319" s="138"/>
      <c r="G319" s="217"/>
      <c r="I319" s="66">
        <f>I318-I320</f>
        <v>960620313</v>
      </c>
      <c r="J319" s="14"/>
      <c r="K319" s="215"/>
    </row>
    <row r="320" spans="1:11" s="136" customFormat="1" ht="18" customHeight="1">
      <c r="A320" s="135"/>
      <c r="B320" s="216" t="s">
        <v>243</v>
      </c>
      <c r="C320" s="124"/>
      <c r="D320" s="138"/>
      <c r="E320" s="138"/>
      <c r="F320" s="138"/>
      <c r="G320" s="138"/>
      <c r="I320" s="66">
        <f>I296-I302</f>
        <v>1309551231</v>
      </c>
      <c r="J320" s="14"/>
      <c r="K320" s="215"/>
    </row>
    <row r="321" spans="1:11" s="219" customFormat="1" ht="31.5" customHeight="1">
      <c r="A321" s="218"/>
      <c r="B321" s="266" t="s">
        <v>244</v>
      </c>
      <c r="C321" s="267"/>
      <c r="D321" s="267"/>
      <c r="E321" s="267"/>
      <c r="F321" s="267"/>
      <c r="G321" s="267"/>
      <c r="I321" s="209">
        <f>I322</f>
        <v>90218327</v>
      </c>
      <c r="J321" s="44"/>
      <c r="K321" s="209"/>
    </row>
    <row r="322" spans="1:11" s="179" customFormat="1" ht="15.75" customHeight="1">
      <c r="A322" s="196"/>
      <c r="B322" s="179" t="s">
        <v>245</v>
      </c>
      <c r="D322" s="194"/>
      <c r="E322" s="194"/>
      <c r="F322" s="194"/>
      <c r="G322" s="194"/>
      <c r="I322" s="204">
        <f>67122699-18970680+23987743+18076600+1965</f>
        <v>90218327</v>
      </c>
      <c r="J322" s="91"/>
      <c r="K322" s="204">
        <v>0</v>
      </c>
    </row>
    <row r="323" spans="1:11" s="179" customFormat="1" ht="15.75" customHeight="1">
      <c r="A323" s="196"/>
      <c r="B323" s="179" t="s">
        <v>246</v>
      </c>
      <c r="D323" s="194"/>
      <c r="E323" s="194"/>
      <c r="F323" s="194"/>
      <c r="G323" s="194"/>
      <c r="I323" s="204"/>
      <c r="J323" s="91"/>
      <c r="K323" s="204">
        <v>0</v>
      </c>
    </row>
    <row r="324" spans="1:11" s="219" customFormat="1" ht="15.75" customHeight="1">
      <c r="A324" s="218"/>
      <c r="B324" s="61" t="s">
        <v>247</v>
      </c>
      <c r="C324" s="61"/>
      <c r="D324" s="127"/>
      <c r="E324" s="127"/>
      <c r="F324" s="127"/>
      <c r="G324" s="127"/>
      <c r="I324" s="87">
        <f>I325+I326</f>
        <v>2360389871</v>
      </c>
      <c r="J324" s="5">
        <f>SUM(J318:J323)</f>
        <v>0</v>
      </c>
      <c r="K324" s="87">
        <f>SUM(K318:K323)</f>
        <v>533257631</v>
      </c>
    </row>
    <row r="325" spans="1:11" s="219" customFormat="1" ht="15.75" customHeight="1">
      <c r="A325" s="218"/>
      <c r="B325" s="220" t="s">
        <v>248</v>
      </c>
      <c r="C325" s="61"/>
      <c r="D325" s="127"/>
      <c r="E325" s="127"/>
      <c r="F325" s="127"/>
      <c r="G325" s="127"/>
      <c r="I325" s="221">
        <f>I319+I321</f>
        <v>1050838640</v>
      </c>
      <c r="J325" s="5"/>
      <c r="K325" s="87"/>
    </row>
    <row r="326" spans="1:11" s="219" customFormat="1" ht="15.75" customHeight="1">
      <c r="A326" s="218"/>
      <c r="B326" s="220" t="s">
        <v>243</v>
      </c>
      <c r="C326" s="61"/>
      <c r="D326" s="127"/>
      <c r="E326" s="127"/>
      <c r="F326" s="127"/>
      <c r="G326" s="127"/>
      <c r="H326" s="179"/>
      <c r="I326" s="221">
        <f>I320</f>
        <v>1309551231</v>
      </c>
      <c r="J326" s="5"/>
      <c r="K326" s="87"/>
    </row>
    <row r="327" spans="1:11" s="219" customFormat="1" ht="15.75" customHeight="1">
      <c r="A327" s="218"/>
      <c r="B327" s="61" t="s">
        <v>249</v>
      </c>
      <c r="C327" s="61"/>
      <c r="D327" s="127"/>
      <c r="E327" s="127"/>
      <c r="F327" s="127"/>
      <c r="G327" s="127"/>
      <c r="I327" s="222">
        <f>I325</f>
        <v>1050838640</v>
      </c>
      <c r="J327" s="11"/>
      <c r="K327" s="223"/>
    </row>
    <row r="328" spans="1:11" s="219" customFormat="1" ht="15.75" customHeight="1">
      <c r="A328" s="218"/>
      <c r="B328" s="61" t="s">
        <v>222</v>
      </c>
      <c r="C328" s="61"/>
      <c r="D328" s="194"/>
      <c r="E328" s="194"/>
      <c r="F328" s="194"/>
      <c r="G328" s="194"/>
      <c r="I328" s="62">
        <f>36734912+150987583</f>
        <v>187722495</v>
      </c>
      <c r="J328" s="11"/>
      <c r="K328" s="87">
        <v>0</v>
      </c>
    </row>
    <row r="329" spans="1:11" s="219" customFormat="1" ht="15.75" customHeight="1">
      <c r="A329" s="218"/>
      <c r="B329" s="61" t="s">
        <v>250</v>
      </c>
      <c r="C329" s="61"/>
      <c r="D329" s="194"/>
      <c r="E329" s="194"/>
      <c r="F329" s="194"/>
      <c r="G329" s="194"/>
      <c r="I329" s="62">
        <v>11222617</v>
      </c>
      <c r="J329" s="11"/>
      <c r="K329" s="87"/>
    </row>
    <row r="330" spans="1:11" s="219" customFormat="1" ht="15.75" customHeight="1">
      <c r="A330" s="218"/>
      <c r="B330" s="61" t="s">
        <v>251</v>
      </c>
      <c r="C330" s="61"/>
      <c r="D330" s="194"/>
      <c r="E330" s="194"/>
      <c r="F330" s="194"/>
      <c r="G330" s="194"/>
      <c r="I330" s="129">
        <f>11222617+150987583</f>
        <v>162210200</v>
      </c>
      <c r="J330" s="11"/>
      <c r="K330" s="87">
        <v>0</v>
      </c>
    </row>
    <row r="331" spans="1:11" s="219" customFormat="1" ht="15.75" customHeight="1">
      <c r="A331" s="218"/>
      <c r="B331" s="61" t="s">
        <v>252</v>
      </c>
      <c r="C331" s="61"/>
      <c r="D331" s="194"/>
      <c r="E331" s="194"/>
      <c r="F331" s="194"/>
      <c r="G331" s="194"/>
      <c r="I331" s="129">
        <v>5099486559</v>
      </c>
      <c r="J331" s="11"/>
      <c r="K331" s="87"/>
    </row>
    <row r="332" spans="1:11" s="219" customFormat="1" ht="15.75" customHeight="1">
      <c r="A332" s="218"/>
      <c r="B332" s="61" t="s">
        <v>223</v>
      </c>
      <c r="C332" s="61"/>
      <c r="D332" s="194"/>
      <c r="E332" s="194"/>
      <c r="F332" s="194"/>
      <c r="G332" s="194"/>
      <c r="I332" s="224">
        <v>0.02</v>
      </c>
      <c r="J332" s="11"/>
      <c r="K332" s="213"/>
    </row>
    <row r="333" spans="1:11" s="219" customFormat="1" ht="15.75" customHeight="1" thickBot="1">
      <c r="A333" s="218"/>
      <c r="B333" s="61" t="s">
        <v>253</v>
      </c>
      <c r="C333" s="61"/>
      <c r="D333" s="194"/>
      <c r="E333" s="194"/>
      <c r="F333" s="194"/>
      <c r="G333" s="194"/>
      <c r="I333" s="225">
        <f>I331*I332+I328+I329-I330</f>
        <v>138724643.18</v>
      </c>
      <c r="J333" s="94"/>
      <c r="K333" s="225">
        <f>K328-K330</f>
        <v>0</v>
      </c>
    </row>
    <row r="334" spans="2:11" ht="33" customHeight="1" hidden="1">
      <c r="B334" s="266" t="s">
        <v>254</v>
      </c>
      <c r="C334" s="267"/>
      <c r="D334" s="267"/>
      <c r="E334" s="267"/>
      <c r="F334" s="267"/>
      <c r="G334" s="267"/>
      <c r="H334" s="226"/>
      <c r="I334" s="87" t="s">
        <v>176</v>
      </c>
      <c r="J334" s="11"/>
      <c r="K334" s="87" t="s">
        <v>176</v>
      </c>
    </row>
    <row r="335" spans="2:11" ht="18" customHeight="1" thickTop="1">
      <c r="B335" s="265"/>
      <c r="C335" s="265"/>
      <c r="D335" s="265"/>
      <c r="E335" s="265"/>
      <c r="F335" s="265"/>
      <c r="G335" s="265"/>
      <c r="H335" s="219"/>
      <c r="I335" s="5"/>
      <c r="J335" s="94"/>
      <c r="K335" s="5"/>
    </row>
    <row r="336" spans="1:11" s="155" customFormat="1" ht="24.75" customHeight="1">
      <c r="A336" s="154"/>
      <c r="B336" s="210"/>
      <c r="I336" s="5"/>
      <c r="J336" s="3"/>
      <c r="K336" s="5"/>
    </row>
    <row r="337" spans="1:11" s="155" customFormat="1" ht="7.5" customHeight="1">
      <c r="A337" s="154"/>
      <c r="B337" s="210"/>
      <c r="I337" s="5"/>
      <c r="J337" s="3"/>
      <c r="K337" s="5"/>
    </row>
    <row r="338" spans="1:11" s="121" customFormat="1" ht="19.5" customHeight="1">
      <c r="A338" s="154">
        <v>32</v>
      </c>
      <c r="B338" s="155" t="s">
        <v>406</v>
      </c>
      <c r="C338" s="155"/>
      <c r="D338" s="155"/>
      <c r="E338" s="155"/>
      <c r="I338" s="63">
        <v>40268</v>
      </c>
      <c r="J338" s="64"/>
      <c r="K338" s="63">
        <v>39903</v>
      </c>
    </row>
    <row r="339" spans="1:11" s="155" customFormat="1" ht="24.75" customHeight="1">
      <c r="A339" s="154"/>
      <c r="B339" s="61" t="s">
        <v>255</v>
      </c>
      <c r="C339" s="61"/>
      <c r="D339" s="127"/>
      <c r="E339" s="127"/>
      <c r="F339" s="127"/>
      <c r="G339" s="127"/>
      <c r="H339" s="219"/>
      <c r="I339" s="227">
        <f>KQKD!F34</f>
        <v>2131446900.82</v>
      </c>
      <c r="J339" s="227"/>
      <c r="K339" s="227">
        <f>K324</f>
        <v>533257631</v>
      </c>
    </row>
    <row r="340" spans="1:11" s="155" customFormat="1" ht="48" customHeight="1">
      <c r="A340" s="154"/>
      <c r="B340" s="265" t="s">
        <v>256</v>
      </c>
      <c r="C340" s="265"/>
      <c r="D340" s="265"/>
      <c r="E340" s="265"/>
      <c r="F340" s="265"/>
      <c r="G340" s="265"/>
      <c r="H340" s="127"/>
      <c r="I340" s="87" t="s">
        <v>136</v>
      </c>
      <c r="J340" s="87"/>
      <c r="K340" s="87" t="s">
        <v>176</v>
      </c>
    </row>
    <row r="341" spans="1:11" s="155" customFormat="1" ht="19.5" customHeight="1" hidden="1">
      <c r="A341" s="154"/>
      <c r="B341" s="179" t="s">
        <v>257</v>
      </c>
      <c r="C341" s="179"/>
      <c r="D341" s="194"/>
      <c r="E341" s="194"/>
      <c r="F341" s="194"/>
      <c r="G341" s="194"/>
      <c r="H341" s="179"/>
      <c r="I341" s="87" t="s">
        <v>136</v>
      </c>
      <c r="J341" s="87"/>
      <c r="K341" s="87" t="s">
        <v>176</v>
      </c>
    </row>
    <row r="342" spans="1:11" s="155" customFormat="1" ht="19.5" customHeight="1" hidden="1">
      <c r="A342" s="154"/>
      <c r="B342" s="179" t="s">
        <v>246</v>
      </c>
      <c r="C342" s="179"/>
      <c r="D342" s="194"/>
      <c r="E342" s="194"/>
      <c r="F342" s="194"/>
      <c r="G342" s="194"/>
      <c r="H342" s="179"/>
      <c r="I342" s="204" t="s">
        <v>175</v>
      </c>
      <c r="J342" s="204"/>
      <c r="K342" s="204" t="s">
        <v>176</v>
      </c>
    </row>
    <row r="343" spans="1:11" s="155" customFormat="1" ht="31.5" customHeight="1">
      <c r="A343" s="154"/>
      <c r="B343" s="265" t="s">
        <v>258</v>
      </c>
      <c r="C343" s="265"/>
      <c r="D343" s="265"/>
      <c r="E343" s="265"/>
      <c r="F343" s="265"/>
      <c r="G343" s="265"/>
      <c r="H343" s="228"/>
      <c r="I343" s="87">
        <f>I339</f>
        <v>2131446900.82</v>
      </c>
      <c r="J343" s="87"/>
      <c r="K343" s="87">
        <f>K339</f>
        <v>533257631</v>
      </c>
    </row>
    <row r="344" spans="1:11" s="155" customFormat="1" ht="24.75" customHeight="1">
      <c r="A344" s="154"/>
      <c r="B344" s="61" t="s">
        <v>259</v>
      </c>
      <c r="C344" s="61"/>
      <c r="D344" s="127"/>
      <c r="E344" s="127"/>
      <c r="F344" s="127"/>
      <c r="G344" s="127"/>
      <c r="H344" s="219"/>
      <c r="I344" s="229">
        <v>8469828</v>
      </c>
      <c r="J344" s="227"/>
      <c r="K344" s="229">
        <v>8469828</v>
      </c>
    </row>
    <row r="345" spans="2:11" ht="18" customHeight="1" thickBot="1">
      <c r="B345" s="265" t="s">
        <v>406</v>
      </c>
      <c r="C345" s="265"/>
      <c r="D345" s="265"/>
      <c r="E345" s="265"/>
      <c r="F345" s="265"/>
      <c r="G345" s="265"/>
      <c r="H345" s="219"/>
      <c r="I345" s="225">
        <f>I343/I344</f>
        <v>251.65173375657687</v>
      </c>
      <c r="J345" s="94"/>
      <c r="K345" s="225">
        <f>K343/K344</f>
        <v>62.95967651291148</v>
      </c>
    </row>
    <row r="346" spans="2:11" ht="18" customHeight="1" thickTop="1">
      <c r="B346" s="200"/>
      <c r="C346" s="200"/>
      <c r="D346" s="200"/>
      <c r="E346" s="200"/>
      <c r="F346" s="200"/>
      <c r="G346" s="200"/>
      <c r="H346" s="219"/>
      <c r="I346" s="230"/>
      <c r="J346" s="230"/>
      <c r="K346" s="230"/>
    </row>
    <row r="347" spans="1:11" s="124" customFormat="1" ht="30" customHeight="1">
      <c r="A347" s="168">
        <v>33</v>
      </c>
      <c r="B347" s="155" t="s">
        <v>260</v>
      </c>
      <c r="C347" s="61"/>
      <c r="D347" s="61"/>
      <c r="E347" s="61"/>
      <c r="I347" s="63">
        <v>40268</v>
      </c>
      <c r="J347" s="64"/>
      <c r="K347" s="63">
        <v>39903</v>
      </c>
    </row>
    <row r="348" spans="2:11" ht="19.5" customHeight="1">
      <c r="B348" s="61" t="s">
        <v>261</v>
      </c>
      <c r="I348" s="15">
        <f>18720232147+8463068395+21391968783</f>
        <v>48575269325</v>
      </c>
      <c r="K348" s="15">
        <v>26179978336</v>
      </c>
    </row>
    <row r="349" spans="2:11" ht="19.5" customHeight="1">
      <c r="B349" s="61" t="s">
        <v>262</v>
      </c>
      <c r="I349" s="15">
        <f>1401946191+2110777330+1113463205</f>
        <v>4626186726</v>
      </c>
      <c r="K349" s="15">
        <v>2918483407</v>
      </c>
    </row>
    <row r="350" spans="2:11" ht="19.5" customHeight="1">
      <c r="B350" s="61" t="s">
        <v>263</v>
      </c>
      <c r="I350" s="68">
        <f>402627991+172867616+1260004421</f>
        <v>1835500028</v>
      </c>
      <c r="K350" s="68">
        <v>571635933</v>
      </c>
    </row>
    <row r="351" spans="2:11" ht="19.5" customHeight="1">
      <c r="B351" s="61" t="s">
        <v>264</v>
      </c>
      <c r="I351" s="68">
        <f>991332220+944328271+1323258650</f>
        <v>3258919141</v>
      </c>
      <c r="K351" s="68">
        <v>1852910808</v>
      </c>
    </row>
    <row r="352" spans="2:11" ht="18" customHeight="1">
      <c r="B352" s="265" t="s">
        <v>265</v>
      </c>
      <c r="C352" s="265"/>
      <c r="D352" s="265"/>
      <c r="E352" s="265"/>
      <c r="F352" s="265"/>
      <c r="G352" s="265"/>
      <c r="H352" s="219"/>
      <c r="I352" s="213">
        <f>33741442+1403218939+1313241715</f>
        <v>2750202096</v>
      </c>
      <c r="J352" s="94"/>
      <c r="K352" s="213">
        <v>1514822639</v>
      </c>
    </row>
    <row r="353" spans="2:11" ht="18" customHeight="1" thickBot="1">
      <c r="B353" s="265" t="s">
        <v>104</v>
      </c>
      <c r="C353" s="265"/>
      <c r="D353" s="265"/>
      <c r="E353" s="265"/>
      <c r="F353" s="265"/>
      <c r="G353" s="265"/>
      <c r="H353" s="219"/>
      <c r="I353" s="225">
        <f>SUM(I348:I352)</f>
        <v>61046077316</v>
      </c>
      <c r="J353" s="94">
        <f>SUM(J348:J352)</f>
        <v>0</v>
      </c>
      <c r="K353" s="225">
        <f>SUM(K348:K352)</f>
        <v>33037831123</v>
      </c>
    </row>
    <row r="354" spans="2:11" ht="18" customHeight="1" thickTop="1">
      <c r="B354" s="200"/>
      <c r="C354" s="200"/>
      <c r="D354" s="200"/>
      <c r="E354" s="200"/>
      <c r="F354" s="200"/>
      <c r="G354" s="200"/>
      <c r="H354" s="219"/>
      <c r="I354" s="5"/>
      <c r="J354" s="94"/>
      <c r="K354" s="5"/>
    </row>
    <row r="355" spans="1:11" s="155" customFormat="1" ht="34.5" customHeight="1">
      <c r="A355" s="154" t="s">
        <v>266</v>
      </c>
      <c r="C355" s="61"/>
      <c r="D355" s="61"/>
      <c r="E355" s="61"/>
      <c r="F355" s="61"/>
      <c r="G355" s="61"/>
      <c r="H355" s="61"/>
      <c r="I355" s="59"/>
      <c r="J355" s="61"/>
      <c r="K355" s="59"/>
    </row>
    <row r="356" spans="1:11" s="155" customFormat="1" ht="37.5" customHeight="1">
      <c r="A356" s="154"/>
      <c r="B356" s="262" t="s">
        <v>224</v>
      </c>
      <c r="C356" s="262"/>
      <c r="D356" s="262"/>
      <c r="E356" s="262"/>
      <c r="F356" s="262"/>
      <c r="G356" s="262"/>
      <c r="H356" s="262"/>
      <c r="I356" s="262"/>
      <c r="J356" s="262"/>
      <c r="K356" s="262"/>
    </row>
    <row r="357" spans="1:11" s="155" customFormat="1" ht="54.75" customHeight="1">
      <c r="A357" s="154"/>
      <c r="B357" s="262" t="s">
        <v>226</v>
      </c>
      <c r="C357" s="262"/>
      <c r="D357" s="262"/>
      <c r="E357" s="262"/>
      <c r="F357" s="262"/>
      <c r="G357" s="262"/>
      <c r="H357" s="262"/>
      <c r="I357" s="262"/>
      <c r="J357" s="262"/>
      <c r="K357" s="262"/>
    </row>
    <row r="358" spans="1:11" s="155" customFormat="1" ht="23.25" customHeight="1">
      <c r="A358" s="154"/>
      <c r="I358" s="263" t="s">
        <v>220</v>
      </c>
      <c r="J358" s="263"/>
      <c r="K358" s="263"/>
    </row>
    <row r="359" spans="1:11" s="155" customFormat="1" ht="19.5" customHeight="1">
      <c r="A359" s="154"/>
      <c r="B359" s="155" t="s">
        <v>372</v>
      </c>
      <c r="D359" s="155" t="str">
        <f>'[1]LCTT'!C51</f>
        <v>Keá toaùn tröôûng</v>
      </c>
      <c r="I359" s="254" t="str">
        <f>'[1]LCTT'!D51</f>
        <v> Toång Giaùm ñoác </v>
      </c>
      <c r="J359" s="254"/>
      <c r="K359" s="254"/>
    </row>
    <row r="360" spans="1:11" s="155" customFormat="1" ht="19.5" customHeight="1">
      <c r="A360" s="154"/>
      <c r="I360" s="3"/>
      <c r="J360" s="3"/>
      <c r="K360" s="3"/>
    </row>
    <row r="361" spans="1:11" s="155" customFormat="1" ht="19.5" customHeight="1">
      <c r="A361" s="154"/>
      <c r="I361" s="3"/>
      <c r="J361" s="3"/>
      <c r="K361" s="3"/>
    </row>
    <row r="362" spans="1:11" s="155" customFormat="1" ht="19.5" customHeight="1">
      <c r="A362" s="154"/>
      <c r="I362" s="3"/>
      <c r="J362" s="3"/>
      <c r="K362" s="3"/>
    </row>
    <row r="363" spans="1:11" s="155" customFormat="1" ht="19.5" customHeight="1">
      <c r="A363" s="154"/>
      <c r="I363" s="3"/>
      <c r="J363" s="3"/>
      <c r="K363" s="3"/>
    </row>
    <row r="364" spans="1:11" s="155" customFormat="1" ht="19.5" customHeight="1">
      <c r="A364" s="264" t="s">
        <v>225</v>
      </c>
      <c r="B364" s="264"/>
      <c r="C364" s="264"/>
      <c r="D364" s="155" t="str">
        <f>'[1]LCTT'!C56</f>
        <v>Ñoã Thanh Nga</v>
      </c>
      <c r="I364" s="254" t="str">
        <f>'[1]LCTT'!D56</f>
        <v>Nguyeãn Vaên Löïc</v>
      </c>
      <c r="J364" s="254"/>
      <c r="K364" s="254"/>
    </row>
    <row r="365" spans="1:11" s="155" customFormat="1" ht="19.5" customHeight="1">
      <c r="A365" s="154"/>
      <c r="I365" s="3"/>
      <c r="J365" s="3"/>
      <c r="K365" s="3"/>
    </row>
    <row r="366" spans="1:11" s="155" customFormat="1" ht="19.5" customHeight="1">
      <c r="A366" s="154"/>
      <c r="I366" s="3"/>
      <c r="J366" s="3"/>
      <c r="K366" s="3"/>
    </row>
    <row r="367" spans="1:11" s="155" customFormat="1" ht="19.5" customHeight="1">
      <c r="A367" s="154"/>
      <c r="I367" s="3"/>
      <c r="J367" s="3"/>
      <c r="K367" s="3"/>
    </row>
    <row r="368" spans="1:11" s="155" customFormat="1" ht="19.5" customHeight="1">
      <c r="A368" s="154"/>
      <c r="I368" s="3"/>
      <c r="J368" s="3"/>
      <c r="K368" s="3"/>
    </row>
    <row r="369" spans="1:11" s="155" customFormat="1" ht="19.5" customHeight="1">
      <c r="A369" s="154"/>
      <c r="I369" s="3"/>
      <c r="J369" s="3"/>
      <c r="K369" s="3"/>
    </row>
    <row r="370" spans="1:11" s="155" customFormat="1" ht="19.5" customHeight="1">
      <c r="A370" s="154"/>
      <c r="I370" s="3"/>
      <c r="J370" s="3"/>
      <c r="K370" s="3"/>
    </row>
    <row r="371" spans="1:11" s="155" customFormat="1" ht="19.5" customHeight="1">
      <c r="A371" s="154"/>
      <c r="I371" s="3"/>
      <c r="J371" s="3"/>
      <c r="K371" s="3"/>
    </row>
    <row r="372" spans="1:11" s="155" customFormat="1" ht="19.5" customHeight="1">
      <c r="A372" s="154"/>
      <c r="I372" s="3"/>
      <c r="J372" s="3"/>
      <c r="K372" s="3"/>
    </row>
    <row r="373" spans="1:11" s="155" customFormat="1" ht="19.5" customHeight="1">
      <c r="A373" s="154"/>
      <c r="I373" s="3"/>
      <c r="J373" s="3"/>
      <c r="K373" s="3"/>
    </row>
    <row r="374" spans="1:11" s="155" customFormat="1" ht="19.5" customHeight="1">
      <c r="A374" s="154"/>
      <c r="I374" s="3"/>
      <c r="J374" s="3"/>
      <c r="K374" s="3"/>
    </row>
    <row r="375" spans="1:11" s="155" customFormat="1" ht="19.5" customHeight="1">
      <c r="A375" s="154"/>
      <c r="I375" s="3"/>
      <c r="J375" s="3"/>
      <c r="K375" s="3"/>
    </row>
    <row r="376" spans="1:11" s="155" customFormat="1" ht="19.5" customHeight="1">
      <c r="A376" s="154"/>
      <c r="I376" s="3"/>
      <c r="J376" s="3"/>
      <c r="K376" s="3"/>
    </row>
  </sheetData>
  <mergeCells count="73">
    <mergeCell ref="B8:K8"/>
    <mergeCell ref="B10:I10"/>
    <mergeCell ref="B11:K11"/>
    <mergeCell ref="B17:K17"/>
    <mergeCell ref="B19:K19"/>
    <mergeCell ref="B30:K30"/>
    <mergeCell ref="B32:K32"/>
    <mergeCell ref="B33:K33"/>
    <mergeCell ref="B34:K34"/>
    <mergeCell ref="B39:K39"/>
    <mergeCell ref="B40:K40"/>
    <mergeCell ref="B41:K41"/>
    <mergeCell ref="B42:K42"/>
    <mergeCell ref="B44:K44"/>
    <mergeCell ref="B45:K45"/>
    <mergeCell ref="B47:K47"/>
    <mergeCell ref="B50:K50"/>
    <mergeCell ref="B52:K52"/>
    <mergeCell ref="B53:K53"/>
    <mergeCell ref="B55:K55"/>
    <mergeCell ref="B57:K57"/>
    <mergeCell ref="B58:K58"/>
    <mergeCell ref="B60:K60"/>
    <mergeCell ref="B61:K61"/>
    <mergeCell ref="B63:K63"/>
    <mergeCell ref="B67:K67"/>
    <mergeCell ref="B69:K69"/>
    <mergeCell ref="B70:K70"/>
    <mergeCell ref="B71:K71"/>
    <mergeCell ref="B74:K74"/>
    <mergeCell ref="B75:K75"/>
    <mergeCell ref="B76:K76"/>
    <mergeCell ref="B77:K77"/>
    <mergeCell ref="B80:K80"/>
    <mergeCell ref="B81:K81"/>
    <mergeCell ref="B84:K84"/>
    <mergeCell ref="B87:K87"/>
    <mergeCell ref="B89:K89"/>
    <mergeCell ref="B91:K91"/>
    <mergeCell ref="B93:K93"/>
    <mergeCell ref="B94:K94"/>
    <mergeCell ref="B96:K96"/>
    <mergeCell ref="B97:K97"/>
    <mergeCell ref="B100:K100"/>
    <mergeCell ref="B101:K101"/>
    <mergeCell ref="B102:K102"/>
    <mergeCell ref="B103:K103"/>
    <mergeCell ref="B106:K106"/>
    <mergeCell ref="B116:G116"/>
    <mergeCell ref="B131:G131"/>
    <mergeCell ref="B176:I176"/>
    <mergeCell ref="B177:I177"/>
    <mergeCell ref="B196:K196"/>
    <mergeCell ref="B199:G199"/>
    <mergeCell ref="B222:K222"/>
    <mergeCell ref="B223:K223"/>
    <mergeCell ref="B224:K224"/>
    <mergeCell ref="B251:H251"/>
    <mergeCell ref="B252:H252"/>
    <mergeCell ref="B321:G321"/>
    <mergeCell ref="B334:G334"/>
    <mergeCell ref="B335:G335"/>
    <mergeCell ref="B340:G340"/>
    <mergeCell ref="B343:G343"/>
    <mergeCell ref="B345:G345"/>
    <mergeCell ref="B352:G352"/>
    <mergeCell ref="B353:G353"/>
    <mergeCell ref="B356:K356"/>
    <mergeCell ref="B357:K357"/>
    <mergeCell ref="I358:K358"/>
    <mergeCell ref="I359:K359"/>
    <mergeCell ref="I364:K364"/>
    <mergeCell ref="A364:C364"/>
  </mergeCells>
  <printOptions/>
  <pageMargins left="0.75" right="0" top="0.75" bottom="0.75" header="0.5" footer="0.5"/>
  <pageSetup firstPageNumber="9" useFirstPageNumber="1" horizontalDpi="600" verticalDpi="600" orientation="portrait" paperSize="9" r:id="rId1"/>
  <headerFooter alignWithMargins="0">
    <oddFooter>&amp;L&amp;"VNI-Times,Italic"Baûn thuyeát minh naøy laø boä phaän hôïp thaønh vaø phaûi ñöôïc ñoïc cuøng Baùo caùo taøi chính&amp;R&amp;"VNI-Times,Italic"Trang &amp;P+</oddFooter>
  </headerFooter>
</worksheet>
</file>

<file path=xl/worksheets/sheet5.xml><?xml version="1.0" encoding="utf-8"?>
<worksheet xmlns="http://schemas.openxmlformats.org/spreadsheetml/2006/main" xmlns:r="http://schemas.openxmlformats.org/officeDocument/2006/relationships">
  <dimension ref="A1:L21"/>
  <sheetViews>
    <sheetView workbookViewId="0" topLeftCell="A1">
      <selection activeCell="L11" sqref="L11"/>
    </sheetView>
  </sheetViews>
  <sheetFormatPr defaultColWidth="9.140625" defaultRowHeight="19.5" customHeight="1"/>
  <cols>
    <col min="1" max="1" width="4.140625" style="8" customWidth="1"/>
    <col min="2" max="2" width="3.57421875" style="8" customWidth="1"/>
    <col min="3" max="3" width="17.7109375" style="8" customWidth="1"/>
    <col min="4" max="4" width="14.7109375" style="8" customWidth="1"/>
    <col min="5" max="5" width="14.421875" style="11" customWidth="1"/>
    <col min="6" max="6" width="14.28125" style="11" customWidth="1"/>
    <col min="7" max="7" width="14.8515625" style="11" customWidth="1"/>
    <col min="8" max="8" width="14.421875" style="11" customWidth="1"/>
    <col min="9" max="9" width="12.28125" style="11" customWidth="1"/>
    <col min="10" max="10" width="16.7109375" style="8" customWidth="1"/>
    <col min="11" max="11" width="15.7109375" style="8" customWidth="1"/>
    <col min="12" max="16384" width="9.140625" style="8" customWidth="1"/>
  </cols>
  <sheetData>
    <row r="1" spans="1:11" s="203" customFormat="1" ht="32.25" customHeight="1">
      <c r="A1" s="160" t="str">
        <f>'[1]TM'!A1</f>
        <v>COÂNG TY COÅ PHAÀN  THUÛY SAÛN SOÁ 4 </v>
      </c>
      <c r="E1" s="14"/>
      <c r="F1" s="14"/>
      <c r="G1" s="14"/>
      <c r="H1" s="14"/>
      <c r="I1" s="14"/>
      <c r="K1" s="69" t="s">
        <v>459</v>
      </c>
    </row>
    <row r="2" spans="1:11" s="238" customFormat="1" ht="36" customHeight="1">
      <c r="A2" s="237" t="s">
        <v>460</v>
      </c>
      <c r="E2" s="11"/>
      <c r="F2" s="11"/>
      <c r="G2" s="11"/>
      <c r="H2" s="11"/>
      <c r="I2" s="11"/>
      <c r="K2" s="57" t="s">
        <v>284</v>
      </c>
    </row>
    <row r="3" spans="1:11" ht="18" customHeight="1">
      <c r="A3" s="28" t="s">
        <v>211</v>
      </c>
      <c r="K3" s="57" t="s">
        <v>285</v>
      </c>
    </row>
    <row r="4" ht="18" customHeight="1">
      <c r="K4" s="55" t="s">
        <v>286</v>
      </c>
    </row>
    <row r="5" spans="1:9" s="28" customFormat="1" ht="19.5" customHeight="1">
      <c r="A5" s="103">
        <v>22</v>
      </c>
      <c r="B5" s="28" t="s">
        <v>267</v>
      </c>
      <c r="E5" s="32"/>
      <c r="F5" s="32"/>
      <c r="G5" s="32"/>
      <c r="H5" s="32"/>
      <c r="I5" s="32"/>
    </row>
    <row r="6" spans="1:2" ht="18" customHeight="1">
      <c r="A6" s="28" t="s">
        <v>268</v>
      </c>
      <c r="B6" s="28" t="s">
        <v>269</v>
      </c>
    </row>
    <row r="7" spans="2:11" ht="53.25" customHeight="1">
      <c r="B7" s="119" t="s">
        <v>99</v>
      </c>
      <c r="C7" s="119"/>
      <c r="D7" s="239" t="s">
        <v>159</v>
      </c>
      <c r="E7" s="173" t="s">
        <v>270</v>
      </c>
      <c r="F7" s="173" t="s">
        <v>271</v>
      </c>
      <c r="G7" s="173" t="s">
        <v>272</v>
      </c>
      <c r="H7" s="173" t="s">
        <v>183</v>
      </c>
      <c r="I7" s="70" t="s">
        <v>273</v>
      </c>
      <c r="J7" s="173" t="s">
        <v>274</v>
      </c>
      <c r="K7" s="173" t="s">
        <v>80</v>
      </c>
    </row>
    <row r="8" spans="2:11" s="28" customFormat="1" ht="33.75" customHeight="1">
      <c r="B8" s="289" t="s">
        <v>227</v>
      </c>
      <c r="C8" s="289"/>
      <c r="D8" s="51">
        <v>84703500000</v>
      </c>
      <c r="E8" s="51">
        <v>58558245765</v>
      </c>
      <c r="F8" s="51">
        <v>-8352000</v>
      </c>
      <c r="G8" s="51">
        <v>5487848558</v>
      </c>
      <c r="H8" s="51">
        <v>2345000000</v>
      </c>
      <c r="I8" s="51">
        <v>-341861197</v>
      </c>
      <c r="J8" s="51">
        <f>CDKT!H92</f>
        <v>22043762904</v>
      </c>
      <c r="K8" s="51">
        <f>SUM(D8:J8)</f>
        <v>172788144030</v>
      </c>
    </row>
    <row r="9" spans="2:11" s="203" customFormat="1" ht="19.5" customHeight="1">
      <c r="B9" s="75" t="s">
        <v>275</v>
      </c>
      <c r="C9" s="240"/>
      <c r="D9" s="241"/>
      <c r="E9" s="72"/>
      <c r="F9" s="73"/>
      <c r="G9" s="73"/>
      <c r="H9" s="73"/>
      <c r="I9" s="73"/>
      <c r="J9" s="73">
        <f>KQKD!J27</f>
        <v>2270171544</v>
      </c>
      <c r="K9" s="73">
        <f>J9</f>
        <v>2270171544</v>
      </c>
    </row>
    <row r="10" spans="2:11" s="203" customFormat="1" ht="19.5" customHeight="1">
      <c r="B10" s="75" t="s">
        <v>228</v>
      </c>
      <c r="C10" s="240"/>
      <c r="D10" s="241"/>
      <c r="E10" s="73"/>
      <c r="F10" s="73"/>
      <c r="G10" s="73"/>
      <c r="H10" s="73"/>
      <c r="I10" s="73"/>
      <c r="J10" s="73">
        <v>-6139128870</v>
      </c>
      <c r="K10" s="73">
        <f>J10</f>
        <v>-6139128870</v>
      </c>
    </row>
    <row r="11" spans="2:11" s="203" customFormat="1" ht="19.5" customHeight="1">
      <c r="B11" s="75" t="s">
        <v>276</v>
      </c>
      <c r="C11" s="240"/>
      <c r="D11" s="73"/>
      <c r="E11" s="73"/>
      <c r="F11" s="73"/>
      <c r="G11" s="73"/>
      <c r="H11" s="73">
        <v>500000000</v>
      </c>
      <c r="I11" s="73"/>
      <c r="J11" s="73">
        <v>-500000000</v>
      </c>
      <c r="K11" s="73">
        <v>0</v>
      </c>
    </row>
    <row r="12" spans="2:11" s="203" customFormat="1" ht="19.5" customHeight="1">
      <c r="B12" s="75" t="s">
        <v>229</v>
      </c>
      <c r="C12" s="240"/>
      <c r="D12" s="73"/>
      <c r="E12" s="73"/>
      <c r="F12" s="73"/>
      <c r="G12" s="73"/>
      <c r="H12" s="73"/>
      <c r="I12" s="73"/>
      <c r="J12" s="74">
        <f>-932346864-644047656</f>
        <v>-1576394520</v>
      </c>
      <c r="K12" s="73">
        <f>J12</f>
        <v>-1576394520</v>
      </c>
    </row>
    <row r="13" spans="2:11" s="203" customFormat="1" ht="19.5" customHeight="1" hidden="1">
      <c r="B13" s="245" t="s">
        <v>277</v>
      </c>
      <c r="C13" s="240"/>
      <c r="D13" s="73"/>
      <c r="E13" s="73"/>
      <c r="F13" s="73"/>
      <c r="G13" s="73"/>
      <c r="H13" s="73"/>
      <c r="I13" s="73"/>
      <c r="J13" s="74"/>
      <c r="K13" s="73">
        <f>J13</f>
        <v>0</v>
      </c>
    </row>
    <row r="14" spans="2:11" s="203" customFormat="1" ht="19.5" customHeight="1">
      <c r="B14" s="75" t="s">
        <v>278</v>
      </c>
      <c r="C14" s="240"/>
      <c r="D14" s="73"/>
      <c r="E14" s="73"/>
      <c r="F14" s="73"/>
      <c r="G14" s="73"/>
      <c r="H14" s="73"/>
      <c r="I14" s="73">
        <v>341861197</v>
      </c>
      <c r="J14" s="74"/>
      <c r="K14" s="73">
        <f>I14</f>
        <v>341861197</v>
      </c>
    </row>
    <row r="15" spans="2:11" s="203" customFormat="1" ht="19.5" customHeight="1">
      <c r="B15" s="242" t="s">
        <v>279</v>
      </c>
      <c r="C15" s="243"/>
      <c r="D15" s="246"/>
      <c r="E15" s="76"/>
      <c r="F15" s="244"/>
      <c r="G15" s="244"/>
      <c r="H15" s="244"/>
      <c r="I15" s="244"/>
      <c r="J15" s="77">
        <v>0</v>
      </c>
      <c r="K15" s="244">
        <v>0</v>
      </c>
    </row>
    <row r="16" spans="2:11" ht="25.5" customHeight="1">
      <c r="B16" s="78" t="s">
        <v>280</v>
      </c>
      <c r="C16" s="71"/>
      <c r="D16" s="79">
        <f>D8</f>
        <v>84703500000</v>
      </c>
      <c r="E16" s="51">
        <f>E8</f>
        <v>58558245765</v>
      </c>
      <c r="F16" s="51">
        <f>F8</f>
        <v>-8352000</v>
      </c>
      <c r="G16" s="51">
        <f>G8</f>
        <v>5487848558</v>
      </c>
      <c r="H16" s="51">
        <f>H11+H8</f>
        <v>2845000000</v>
      </c>
      <c r="I16" s="51">
        <v>0</v>
      </c>
      <c r="J16" s="51">
        <f>SUM(J8:J15)</f>
        <v>16098411058</v>
      </c>
      <c r="K16" s="51">
        <f>SUM(K8:K15)</f>
        <v>167684653381</v>
      </c>
    </row>
    <row r="17" spans="4:12" ht="19.5" customHeight="1">
      <c r="D17" s="80">
        <f>D16-'[1]BCDKT'!F74</f>
        <v>0</v>
      </c>
      <c r="E17" s="81">
        <f>E16-'[1]BCDKT'!F75</f>
        <v>0</v>
      </c>
      <c r="F17" s="81">
        <f>F16-'[1]BCDKT'!F76</f>
        <v>0</v>
      </c>
      <c r="G17" s="81">
        <f>G16-'[1]BCDKT'!F78</f>
        <v>0</v>
      </c>
      <c r="H17" s="81">
        <f>H16-'[1]BCDKT'!F79</f>
        <v>500000000</v>
      </c>
      <c r="I17" s="81"/>
      <c r="J17" s="80">
        <f>J16-'[1]BCDKT'!F80</f>
        <v>-5945351845.599998</v>
      </c>
      <c r="K17" s="80">
        <f>K16-'[1]BCDKT'!F73</f>
        <v>-5103490648.600006</v>
      </c>
      <c r="L17" s="247"/>
    </row>
    <row r="19" ht="19.5" customHeight="1">
      <c r="J19" s="37"/>
    </row>
    <row r="20" spans="3:9" ht="19.5" customHeight="1">
      <c r="C20" s="82"/>
      <c r="D20" s="28"/>
      <c r="E20" s="28"/>
      <c r="F20" s="28"/>
      <c r="H20" s="248"/>
      <c r="I20" s="248"/>
    </row>
    <row r="21" spans="8:9" ht="19.5" customHeight="1">
      <c r="H21" s="83"/>
      <c r="I21" s="83"/>
    </row>
  </sheetData>
  <mergeCells count="1">
    <mergeCell ref="B8:C8"/>
  </mergeCells>
  <printOptions/>
  <pageMargins left="0.5" right="0" top="1" bottom="1" header="0.5" footer="0.5"/>
  <pageSetup horizontalDpi="600" verticalDpi="600" orientation="landscape" paperSize="9" r:id="rId1"/>
  <headerFooter alignWithMargins="0">
    <oddFooter>&amp;L&amp;"VNI-Times,Italic"Baûn thuyeát minh naøy laø boä phaän hôïp thaønh vaø phaûi ñöôïc ñoïc cuøng Baùo caùo taøi chính&amp;R&amp;"VNI-Times,Italic"Trang 22</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Cimaron</dc:creator>
  <cp:keywords/>
  <dc:description/>
  <cp:lastModifiedBy>Phan Vien III</cp:lastModifiedBy>
  <cp:lastPrinted>2010-04-19T01:14:57Z</cp:lastPrinted>
  <dcterms:created xsi:type="dcterms:W3CDTF">2010-04-16T04:08:33Z</dcterms:created>
  <dcterms:modified xsi:type="dcterms:W3CDTF">2010-05-24T01:45:12Z</dcterms:modified>
  <cp:category/>
  <cp:version/>
  <cp:contentType/>
  <cp:contentStatus/>
</cp:coreProperties>
</file>